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11 - OBRAS GANHAS\CC 01 2024 - PAVIMENTAÇÃO E DRENAGEM - BARRA NOVA - MARECHAL DEODORO\PARA PROTOCOLO EM SISTEMA\"/>
    </mc:Choice>
  </mc:AlternateContent>
  <xr:revisionPtr revIDLastSave="0" documentId="13_ncr:1_{56B2986F-3144-4840-83CE-23BDBBDBD42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Orçamento Planilha" sheetId="1" r:id="rId1"/>
    <sheet name="CRONOGRAMA" sheetId="5" r:id="rId2"/>
  </sheets>
  <externalReferences>
    <externalReference r:id="rId3"/>
  </externalReferences>
  <definedNames>
    <definedName name="_xlnm._FilterDatabase" localSheetId="0" hidden="1">'Orçamento Planilha'!$B$8:$P$596</definedName>
    <definedName name="_xlnm.Print_Area" localSheetId="1">CRONOGRAMA!$A$1:$AB$45</definedName>
    <definedName name="_xlnm.Print_Area" localSheetId="0">'Orçamento Planilha'!$B$3:$O$596</definedName>
    <definedName name="JR_PAGE_ANCHOR_0_1" localSheetId="1">CRONOGRAMA!$C$1</definedName>
    <definedName name="JR_PAGE_ANCHOR_0_1">[1]orcamento!#REF!</definedName>
    <definedName name="_xlnm.Print_Titles" localSheetId="1">CRONOGRAMA!$A:$D</definedName>
    <definedName name="_xlnm.Print_Titles" localSheetId="0">'Orçamento Planilha'!$3:$7</definedName>
  </definedNames>
  <calcPr calcId="181029"/>
</workbook>
</file>

<file path=xl/calcChain.xml><?xml version="1.0" encoding="utf-8"?>
<calcChain xmlns="http://schemas.openxmlformats.org/spreadsheetml/2006/main">
  <c r="G45" i="5" l="1"/>
  <c r="H45" i="5"/>
  <c r="I45" i="5"/>
  <c r="J45" i="5"/>
  <c r="K45" i="5" s="1"/>
  <c r="L45" i="5" s="1"/>
  <c r="M45" i="5" s="1"/>
  <c r="N45" i="5" s="1"/>
  <c r="O45" i="5" s="1"/>
  <c r="P45" i="5" s="1"/>
  <c r="Q45" i="5" s="1"/>
  <c r="R45" i="5" s="1"/>
  <c r="S45" i="5" s="1"/>
  <c r="T45" i="5" s="1"/>
  <c r="U45" i="5" s="1"/>
  <c r="V45" i="5" s="1"/>
  <c r="W45" i="5" s="1"/>
  <c r="X45" i="5" s="1"/>
  <c r="Y45" i="5" s="1"/>
  <c r="Z45" i="5" s="1"/>
  <c r="AA45" i="5" s="1"/>
  <c r="AB45" i="5" s="1"/>
  <c r="F45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E44" i="5"/>
  <c r="G43" i="5"/>
  <c r="H43" i="5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F43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42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K41" i="5"/>
  <c r="L41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K39" i="5"/>
  <c r="L39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K37" i="5"/>
  <c r="L37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K35" i="5"/>
  <c r="L35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K33" i="5"/>
  <c r="L33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K31" i="5"/>
  <c r="L31" i="5"/>
  <c r="M29" i="5"/>
  <c r="N29" i="5"/>
  <c r="O29" i="5"/>
  <c r="P29" i="5"/>
  <c r="Q29" i="5"/>
  <c r="R29" i="5"/>
  <c r="S29" i="5"/>
  <c r="T29" i="5"/>
  <c r="T27" i="5" s="1"/>
  <c r="U29" i="5"/>
  <c r="V29" i="5"/>
  <c r="W29" i="5"/>
  <c r="X29" i="5"/>
  <c r="Y29" i="5"/>
  <c r="Z29" i="5"/>
  <c r="AA29" i="5"/>
  <c r="AB29" i="5"/>
  <c r="K29" i="5"/>
  <c r="L29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E25" i="5"/>
  <c r="F25" i="5"/>
  <c r="E23" i="5"/>
  <c r="F23" i="5"/>
  <c r="F15" i="5" s="1"/>
  <c r="E21" i="5"/>
  <c r="F21" i="5"/>
  <c r="F19" i="5"/>
  <c r="E19" i="5"/>
  <c r="F17" i="5"/>
  <c r="E17" i="5"/>
  <c r="G15" i="5"/>
  <c r="H15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G13" i="5"/>
  <c r="H13" i="5"/>
  <c r="I13" i="5"/>
  <c r="J13" i="5"/>
  <c r="F13" i="5"/>
  <c r="E13" i="5"/>
  <c r="L27" i="5" l="1"/>
  <c r="U27" i="5"/>
  <c r="N27" i="5"/>
  <c r="M27" i="5"/>
  <c r="S27" i="5"/>
  <c r="R27" i="5"/>
  <c r="Q27" i="5"/>
  <c r="P27" i="5"/>
  <c r="O27" i="5"/>
  <c r="AB27" i="5"/>
  <c r="AA27" i="5"/>
  <c r="Z27" i="5"/>
  <c r="Y27" i="5"/>
  <c r="X27" i="5"/>
  <c r="W27" i="5"/>
  <c r="V27" i="5"/>
  <c r="Q15" i="5"/>
  <c r="X15" i="5"/>
  <c r="R15" i="5"/>
  <c r="W15" i="5"/>
  <c r="S15" i="5"/>
  <c r="P15" i="5"/>
  <c r="L15" i="5"/>
  <c r="J15" i="5"/>
  <c r="V15" i="5"/>
  <c r="U15" i="5"/>
  <c r="T15" i="5"/>
  <c r="O15" i="5"/>
  <c r="N15" i="5"/>
  <c r="M15" i="5"/>
  <c r="K15" i="5"/>
  <c r="I15" i="5"/>
  <c r="AB28" i="5"/>
  <c r="AC29" i="5"/>
  <c r="AB30" i="5"/>
  <c r="AB32" i="5"/>
  <c r="AB34" i="5"/>
  <c r="AB36" i="5"/>
  <c r="AB38" i="5"/>
  <c r="AB40" i="5"/>
  <c r="Z40" i="5"/>
  <c r="Z38" i="5"/>
  <c r="Z36" i="5"/>
  <c r="Z34" i="5"/>
  <c r="Z32" i="5"/>
  <c r="Z30" i="5"/>
  <c r="Z28" i="5"/>
  <c r="V40" i="5"/>
  <c r="V38" i="5"/>
  <c r="V36" i="5"/>
  <c r="V34" i="5"/>
  <c r="V32" i="5"/>
  <c r="V30" i="5"/>
  <c r="V28" i="5"/>
  <c r="V24" i="5"/>
  <c r="V22" i="5"/>
  <c r="V20" i="5"/>
  <c r="T40" i="5"/>
  <c r="T38" i="5"/>
  <c r="T36" i="5"/>
  <c r="T34" i="5"/>
  <c r="T32" i="5"/>
  <c r="T30" i="5"/>
  <c r="T28" i="5"/>
  <c r="T24" i="5"/>
  <c r="T22" i="5"/>
  <c r="T20" i="5"/>
  <c r="R40" i="5"/>
  <c r="R38" i="5"/>
  <c r="R36" i="5"/>
  <c r="R34" i="5"/>
  <c r="R32" i="5"/>
  <c r="R30" i="5"/>
  <c r="R28" i="5"/>
  <c r="R24" i="5"/>
  <c r="R22" i="5"/>
  <c r="R20" i="5"/>
  <c r="R18" i="5"/>
  <c r="R16" i="5"/>
  <c r="P40" i="5"/>
  <c r="P38" i="5"/>
  <c r="P36" i="5"/>
  <c r="P34" i="5"/>
  <c r="P32" i="5"/>
  <c r="P30" i="5"/>
  <c r="P28" i="5"/>
  <c r="P24" i="5"/>
  <c r="P22" i="5"/>
  <c r="P20" i="5"/>
  <c r="P18" i="5"/>
  <c r="P16" i="5"/>
  <c r="N40" i="5"/>
  <c r="N38" i="5"/>
  <c r="N36" i="5"/>
  <c r="N34" i="5"/>
  <c r="N32" i="5"/>
  <c r="N30" i="5"/>
  <c r="N28" i="5"/>
  <c r="N24" i="5"/>
  <c r="N22" i="5"/>
  <c r="N20" i="5"/>
  <c r="N18" i="5"/>
  <c r="N16" i="5"/>
  <c r="L40" i="5"/>
  <c r="L38" i="5"/>
  <c r="L36" i="5"/>
  <c r="L34" i="5"/>
  <c r="L32" i="5"/>
  <c r="L30" i="5"/>
  <c r="L28" i="5"/>
  <c r="L24" i="5"/>
  <c r="L22" i="5"/>
  <c r="L20" i="5"/>
  <c r="L18" i="5"/>
  <c r="L16" i="5"/>
  <c r="J24" i="5"/>
  <c r="J22" i="5"/>
  <c r="J20" i="5"/>
  <c r="J18" i="5"/>
  <c r="J16" i="5"/>
  <c r="J12" i="5"/>
  <c r="H24" i="5"/>
  <c r="H22" i="5"/>
  <c r="H20" i="5"/>
  <c r="H18" i="5"/>
  <c r="H16" i="5"/>
  <c r="H12" i="5"/>
  <c r="F24" i="5"/>
  <c r="F22" i="5"/>
  <c r="F20" i="5"/>
  <c r="F18" i="5"/>
  <c r="F16" i="5"/>
  <c r="F12" i="5"/>
  <c r="X40" i="5"/>
  <c r="X38" i="5"/>
  <c r="X36" i="5"/>
  <c r="X34" i="5"/>
  <c r="X32" i="5"/>
  <c r="X30" i="5"/>
  <c r="X28" i="5"/>
  <c r="X24" i="5"/>
  <c r="X22" i="5"/>
  <c r="X20" i="5"/>
  <c r="T18" i="5"/>
  <c r="T16" i="5"/>
  <c r="V18" i="5"/>
  <c r="V16" i="5"/>
  <c r="X18" i="5"/>
  <c r="X16" i="5"/>
  <c r="AB10" i="5"/>
  <c r="Z10" i="5"/>
  <c r="X10" i="5"/>
  <c r="V10" i="5"/>
  <c r="T10" i="5"/>
  <c r="R10" i="5"/>
  <c r="P10" i="5"/>
  <c r="N10" i="5"/>
  <c r="L10" i="5"/>
  <c r="J10" i="5"/>
  <c r="H10" i="5"/>
  <c r="F10" i="5"/>
  <c r="F11" i="5"/>
  <c r="AC11" i="5" s="1"/>
  <c r="E11" i="5"/>
  <c r="AC41" i="5"/>
  <c r="AC39" i="5"/>
  <c r="AC37" i="5"/>
  <c r="AC35" i="5"/>
  <c r="AC33" i="5"/>
  <c r="AC31" i="5"/>
  <c r="AC25" i="5"/>
  <c r="AC23" i="5"/>
  <c r="AC21" i="5"/>
  <c r="AC19" i="5"/>
  <c r="AC17" i="5"/>
  <c r="AC13" i="5"/>
  <c r="AC9" i="5"/>
  <c r="AC7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F9" i="5"/>
  <c r="E9" i="5"/>
  <c r="AB8" i="5"/>
  <c r="Z8" i="5"/>
  <c r="X8" i="5"/>
  <c r="V8" i="5"/>
  <c r="T8" i="5"/>
  <c r="R8" i="5"/>
  <c r="P8" i="5"/>
  <c r="N8" i="5"/>
  <c r="L8" i="5"/>
  <c r="J8" i="5"/>
  <c r="H8" i="5"/>
  <c r="F8" i="5"/>
  <c r="AC6" i="5"/>
  <c r="AC40" i="5" l="1"/>
  <c r="AC38" i="5"/>
  <c r="AC36" i="5"/>
  <c r="AC28" i="5"/>
  <c r="AC34" i="5"/>
  <c r="AC32" i="5"/>
  <c r="AC30" i="5"/>
  <c r="AC22" i="5"/>
  <c r="AC12" i="5"/>
  <c r="AC24" i="5"/>
  <c r="AC20" i="5"/>
  <c r="AC16" i="5"/>
  <c r="AC18" i="5"/>
  <c r="AC10" i="5"/>
  <c r="AC8" i="5"/>
  <c r="B40" i="5" l="1"/>
  <c r="B38" i="5"/>
  <c r="B36" i="5"/>
  <c r="B34" i="5"/>
  <c r="B32" i="5"/>
  <c r="B30" i="5"/>
  <c r="B28" i="5"/>
  <c r="B24" i="5"/>
  <c r="B22" i="5"/>
  <c r="B20" i="5"/>
  <c r="B18" i="5"/>
  <c r="B16" i="5"/>
  <c r="B26" i="5"/>
  <c r="B14" i="5"/>
  <c r="B12" i="5"/>
  <c r="B10" i="5"/>
  <c r="B8" i="5"/>
  <c r="B6" i="5"/>
  <c r="K13" i="1" l="1"/>
  <c r="K11" i="1"/>
  <c r="J595" i="1"/>
  <c r="K595" i="1" s="1"/>
  <c r="J594" i="1"/>
  <c r="K594" i="1" s="1"/>
  <c r="J593" i="1"/>
  <c r="K593" i="1" s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6" i="1"/>
  <c r="K586" i="1" s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J577" i="1"/>
  <c r="K577" i="1" s="1"/>
  <c r="J576" i="1"/>
  <c r="K576" i="1" s="1"/>
  <c r="J575" i="1"/>
  <c r="K575" i="1" s="1"/>
  <c r="J574" i="1"/>
  <c r="K574" i="1" s="1"/>
  <c r="J573" i="1"/>
  <c r="K573" i="1" s="1"/>
  <c r="J572" i="1"/>
  <c r="K572" i="1" s="1"/>
  <c r="J571" i="1"/>
  <c r="K571" i="1" s="1"/>
  <c r="J570" i="1"/>
  <c r="K570" i="1" s="1"/>
  <c r="J569" i="1"/>
  <c r="K569" i="1" s="1"/>
  <c r="J568" i="1"/>
  <c r="K568" i="1" s="1"/>
  <c r="J567" i="1"/>
  <c r="K567" i="1" s="1"/>
  <c r="J566" i="1"/>
  <c r="K566" i="1" s="1"/>
  <c r="J565" i="1"/>
  <c r="K565" i="1" s="1"/>
  <c r="J564" i="1"/>
  <c r="K564" i="1" s="1"/>
  <c r="J563" i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8" i="1"/>
  <c r="K508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6" i="1"/>
  <c r="K406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2" i="1"/>
  <c r="K12" i="1" s="1"/>
  <c r="J10" i="1"/>
  <c r="K10" i="1" s="1"/>
  <c r="J9" i="1"/>
  <c r="K9" i="1" s="1"/>
  <c r="M78" i="1" l="1"/>
  <c r="L78" i="1"/>
  <c r="M198" i="1"/>
  <c r="L198" i="1"/>
  <c r="M318" i="1"/>
  <c r="L318" i="1"/>
  <c r="M418" i="1"/>
  <c r="L418" i="1"/>
  <c r="M558" i="1"/>
  <c r="L558" i="1"/>
  <c r="L119" i="1"/>
  <c r="M119" i="1"/>
  <c r="M259" i="1"/>
  <c r="L259" i="1"/>
  <c r="L258" i="1" s="1"/>
  <c r="M379" i="1"/>
  <c r="L379" i="1"/>
  <c r="M80" i="1"/>
  <c r="L80" i="1"/>
  <c r="M180" i="1"/>
  <c r="L180" i="1"/>
  <c r="L179" i="1" s="1"/>
  <c r="M400" i="1"/>
  <c r="L400" i="1"/>
  <c r="M480" i="1"/>
  <c r="L480" i="1"/>
  <c r="M261" i="1"/>
  <c r="L261" i="1"/>
  <c r="M421" i="1"/>
  <c r="L421" i="1"/>
  <c r="L420" i="1" s="1"/>
  <c r="M122" i="1"/>
  <c r="L122" i="1"/>
  <c r="M282" i="1"/>
  <c r="L282" i="1"/>
  <c r="M402" i="1"/>
  <c r="L402" i="1"/>
  <c r="M562" i="1"/>
  <c r="L562" i="1"/>
  <c r="M203" i="1"/>
  <c r="L203" i="1"/>
  <c r="M563" i="1"/>
  <c r="L563" i="1"/>
  <c r="L64" i="1"/>
  <c r="M64" i="1"/>
  <c r="M144" i="1"/>
  <c r="L144" i="1"/>
  <c r="M244" i="1"/>
  <c r="L244" i="1"/>
  <c r="M344" i="1"/>
  <c r="L344" i="1"/>
  <c r="M45" i="1"/>
  <c r="L45" i="1"/>
  <c r="M185" i="1"/>
  <c r="L185" i="1"/>
  <c r="M305" i="1"/>
  <c r="L305" i="1"/>
  <c r="M485" i="1"/>
  <c r="L485" i="1"/>
  <c r="M46" i="1"/>
  <c r="L46" i="1"/>
  <c r="M306" i="1"/>
  <c r="L306" i="1"/>
  <c r="L486" i="1"/>
  <c r="M486" i="1"/>
  <c r="M87" i="1"/>
  <c r="L87" i="1"/>
  <c r="L247" i="1"/>
  <c r="M247" i="1"/>
  <c r="L367" i="1"/>
  <c r="M367" i="1"/>
  <c r="M567" i="1"/>
  <c r="L567" i="1"/>
  <c r="M68" i="1"/>
  <c r="L68" i="1"/>
  <c r="M168" i="1"/>
  <c r="L168" i="1"/>
  <c r="M248" i="1"/>
  <c r="L248" i="1"/>
  <c r="L348" i="1"/>
  <c r="M348" i="1"/>
  <c r="L508" i="1"/>
  <c r="M508" i="1"/>
  <c r="M49" i="1"/>
  <c r="L49" i="1"/>
  <c r="L229" i="1"/>
  <c r="M229" i="1"/>
  <c r="M449" i="1"/>
  <c r="L449" i="1"/>
  <c r="L589" i="1"/>
  <c r="M589" i="1"/>
  <c r="M58" i="1"/>
  <c r="L58" i="1"/>
  <c r="M178" i="1"/>
  <c r="L178" i="1"/>
  <c r="M278" i="1"/>
  <c r="L278" i="1"/>
  <c r="M398" i="1"/>
  <c r="L398" i="1"/>
  <c r="L59" i="1"/>
  <c r="M59" i="1"/>
  <c r="M159" i="1"/>
  <c r="L159" i="1"/>
  <c r="M279" i="1"/>
  <c r="L279" i="1"/>
  <c r="M399" i="1"/>
  <c r="L399" i="1"/>
  <c r="M499" i="1"/>
  <c r="L499" i="1"/>
  <c r="L40" i="1"/>
  <c r="M40" i="1"/>
  <c r="L220" i="1"/>
  <c r="M220" i="1"/>
  <c r="M440" i="1"/>
  <c r="L440" i="1"/>
  <c r="M41" i="1"/>
  <c r="L41" i="1"/>
  <c r="L38" i="1"/>
  <c r="M38" i="1"/>
  <c r="M218" i="1"/>
  <c r="L218" i="1"/>
  <c r="M338" i="1"/>
  <c r="L338" i="1"/>
  <c r="M438" i="1"/>
  <c r="L438" i="1"/>
  <c r="M538" i="1"/>
  <c r="L538" i="1"/>
  <c r="M139" i="1"/>
  <c r="L139" i="1"/>
  <c r="M239" i="1"/>
  <c r="L239" i="1"/>
  <c r="L359" i="1"/>
  <c r="M359" i="1"/>
  <c r="M559" i="1"/>
  <c r="L559" i="1"/>
  <c r="L140" i="1"/>
  <c r="M140" i="1"/>
  <c r="L280" i="1"/>
  <c r="M280" i="1"/>
  <c r="M380" i="1"/>
  <c r="L380" i="1"/>
  <c r="L460" i="1"/>
  <c r="M460" i="1"/>
  <c r="M121" i="1"/>
  <c r="L121" i="1"/>
  <c r="M241" i="1"/>
  <c r="L241" i="1"/>
  <c r="M401" i="1"/>
  <c r="L401" i="1"/>
  <c r="M102" i="1"/>
  <c r="L102" i="1"/>
  <c r="L302" i="1"/>
  <c r="M302" i="1"/>
  <c r="M442" i="1"/>
  <c r="L442" i="1"/>
  <c r="M502" i="1"/>
  <c r="L502" i="1"/>
  <c r="L501" i="1" s="1"/>
  <c r="L103" i="1"/>
  <c r="M103" i="1"/>
  <c r="M363" i="1"/>
  <c r="L363" i="1"/>
  <c r="M84" i="1"/>
  <c r="L84" i="1"/>
  <c r="L83" i="1" s="1"/>
  <c r="L184" i="1"/>
  <c r="M184" i="1"/>
  <c r="M264" i="1"/>
  <c r="L264" i="1"/>
  <c r="M304" i="1"/>
  <c r="L304" i="1"/>
  <c r="L404" i="1"/>
  <c r="M404" i="1"/>
  <c r="M464" i="1"/>
  <c r="L464" i="1"/>
  <c r="L463" i="1" s="1"/>
  <c r="M145" i="1"/>
  <c r="L145" i="1"/>
  <c r="M265" i="1"/>
  <c r="L265" i="1"/>
  <c r="M405" i="1"/>
  <c r="L405" i="1"/>
  <c r="L26" i="1"/>
  <c r="M26" i="1"/>
  <c r="M106" i="1"/>
  <c r="L106" i="1"/>
  <c r="M346" i="1"/>
  <c r="L346" i="1"/>
  <c r="M526" i="1"/>
  <c r="L526" i="1"/>
  <c r="L107" i="1"/>
  <c r="M107" i="1"/>
  <c r="M207" i="1"/>
  <c r="L207" i="1"/>
  <c r="M327" i="1"/>
  <c r="L327" i="1"/>
  <c r="M407" i="1"/>
  <c r="L407" i="1"/>
  <c r="M128" i="1"/>
  <c r="L128" i="1"/>
  <c r="M228" i="1"/>
  <c r="L228" i="1"/>
  <c r="M308" i="1"/>
  <c r="L308" i="1"/>
  <c r="M388" i="1"/>
  <c r="L388" i="1"/>
  <c r="M568" i="1"/>
  <c r="L568" i="1"/>
  <c r="M69" i="1"/>
  <c r="L69" i="1"/>
  <c r="M129" i="1"/>
  <c r="L129" i="1"/>
  <c r="L189" i="1"/>
  <c r="M189" i="1"/>
  <c r="M249" i="1"/>
  <c r="L249" i="1"/>
  <c r="M309" i="1"/>
  <c r="L309" i="1"/>
  <c r="M389" i="1"/>
  <c r="L389" i="1"/>
  <c r="M529" i="1"/>
  <c r="L529" i="1"/>
  <c r="M70" i="1"/>
  <c r="L70" i="1"/>
  <c r="M170" i="1"/>
  <c r="L170" i="1"/>
  <c r="L230" i="1"/>
  <c r="M230" i="1"/>
  <c r="M270" i="1"/>
  <c r="L270" i="1"/>
  <c r="L350" i="1"/>
  <c r="M350" i="1"/>
  <c r="M9" i="1"/>
  <c r="L9" i="1"/>
  <c r="M71" i="1"/>
  <c r="L71" i="1"/>
  <c r="M111" i="1"/>
  <c r="L111" i="1"/>
  <c r="L151" i="1"/>
  <c r="M151" i="1"/>
  <c r="L171" i="1"/>
  <c r="M171" i="1"/>
  <c r="M191" i="1"/>
  <c r="L191" i="1"/>
  <c r="M211" i="1"/>
  <c r="L211" i="1"/>
  <c r="M231" i="1"/>
  <c r="L231" i="1"/>
  <c r="L251" i="1"/>
  <c r="M251" i="1"/>
  <c r="L291" i="1"/>
  <c r="M291" i="1"/>
  <c r="M311" i="1"/>
  <c r="L311" i="1"/>
  <c r="M351" i="1"/>
  <c r="L351" i="1"/>
  <c r="M371" i="1"/>
  <c r="L371" i="1"/>
  <c r="L431" i="1"/>
  <c r="M431" i="1"/>
  <c r="M451" i="1"/>
  <c r="L451" i="1"/>
  <c r="L471" i="1"/>
  <c r="M471" i="1"/>
  <c r="L491" i="1"/>
  <c r="M491" i="1"/>
  <c r="M511" i="1"/>
  <c r="L511" i="1"/>
  <c r="M531" i="1"/>
  <c r="L531" i="1"/>
  <c r="L530" i="1" s="1"/>
  <c r="M551" i="1"/>
  <c r="L551" i="1"/>
  <c r="M571" i="1"/>
  <c r="L571" i="1"/>
  <c r="M591" i="1"/>
  <c r="L591" i="1"/>
  <c r="M419" i="1"/>
  <c r="L419" i="1"/>
  <c r="L439" i="1"/>
  <c r="M439" i="1"/>
  <c r="M579" i="1"/>
  <c r="L579" i="1"/>
  <c r="M160" i="1"/>
  <c r="L160" i="1"/>
  <c r="L240" i="1"/>
  <c r="M240" i="1"/>
  <c r="M340" i="1"/>
  <c r="L340" i="1"/>
  <c r="M580" i="1"/>
  <c r="L580" i="1"/>
  <c r="M21" i="1"/>
  <c r="L21" i="1"/>
  <c r="M101" i="1"/>
  <c r="L101" i="1"/>
  <c r="M201" i="1"/>
  <c r="L201" i="1"/>
  <c r="M281" i="1"/>
  <c r="L281" i="1"/>
  <c r="M341" i="1"/>
  <c r="L341" i="1"/>
  <c r="L441" i="1"/>
  <c r="M441" i="1"/>
  <c r="M461" i="1"/>
  <c r="L461" i="1"/>
  <c r="M581" i="1"/>
  <c r="L581" i="1"/>
  <c r="M22" i="1"/>
  <c r="L22" i="1"/>
  <c r="L82" i="1"/>
  <c r="M82" i="1"/>
  <c r="M142" i="1"/>
  <c r="L142" i="1"/>
  <c r="M262" i="1"/>
  <c r="L262" i="1"/>
  <c r="L322" i="1"/>
  <c r="M322" i="1"/>
  <c r="M462" i="1"/>
  <c r="L462" i="1"/>
  <c r="M582" i="1"/>
  <c r="L582" i="1"/>
  <c r="M23" i="1"/>
  <c r="L23" i="1"/>
  <c r="L63" i="1"/>
  <c r="M63" i="1"/>
  <c r="M183" i="1"/>
  <c r="L183" i="1"/>
  <c r="L182" i="1" s="1"/>
  <c r="M263" i="1"/>
  <c r="L263" i="1"/>
  <c r="M323" i="1"/>
  <c r="L323" i="1"/>
  <c r="M403" i="1"/>
  <c r="L403" i="1"/>
  <c r="L443" i="1"/>
  <c r="M443" i="1"/>
  <c r="M583" i="1"/>
  <c r="L583" i="1"/>
  <c r="M44" i="1"/>
  <c r="L44" i="1"/>
  <c r="L104" i="1"/>
  <c r="M104" i="1"/>
  <c r="M224" i="1"/>
  <c r="L224" i="1"/>
  <c r="M324" i="1"/>
  <c r="L324" i="1"/>
  <c r="M424" i="1"/>
  <c r="L424" i="1"/>
  <c r="M444" i="1"/>
  <c r="L444" i="1"/>
  <c r="M584" i="1"/>
  <c r="L584" i="1"/>
  <c r="M25" i="1"/>
  <c r="L25" i="1"/>
  <c r="M125" i="1"/>
  <c r="L125" i="1"/>
  <c r="M225" i="1"/>
  <c r="L225" i="1"/>
  <c r="M325" i="1"/>
  <c r="L325" i="1"/>
  <c r="M425" i="1"/>
  <c r="L425" i="1"/>
  <c r="M445" i="1"/>
  <c r="L445" i="1"/>
  <c r="M585" i="1"/>
  <c r="L585" i="1"/>
  <c r="M146" i="1"/>
  <c r="L146" i="1"/>
  <c r="M246" i="1"/>
  <c r="L246" i="1"/>
  <c r="M286" i="1"/>
  <c r="L286" i="1"/>
  <c r="M366" i="1"/>
  <c r="L366" i="1"/>
  <c r="M446" i="1"/>
  <c r="L446" i="1"/>
  <c r="L566" i="1"/>
  <c r="M566" i="1"/>
  <c r="L47" i="1"/>
  <c r="M47" i="1"/>
  <c r="M127" i="1"/>
  <c r="L127" i="1"/>
  <c r="M267" i="1"/>
  <c r="L267" i="1"/>
  <c r="M307" i="1"/>
  <c r="L307" i="1"/>
  <c r="M347" i="1"/>
  <c r="L347" i="1"/>
  <c r="L427" i="1"/>
  <c r="M427" i="1"/>
  <c r="M447" i="1"/>
  <c r="L447" i="1"/>
  <c r="M587" i="1"/>
  <c r="L587" i="1"/>
  <c r="M48" i="1"/>
  <c r="L48" i="1"/>
  <c r="L88" i="1"/>
  <c r="M88" i="1"/>
  <c r="M148" i="1"/>
  <c r="L148" i="1"/>
  <c r="L208" i="1"/>
  <c r="M208" i="1"/>
  <c r="M268" i="1"/>
  <c r="L268" i="1"/>
  <c r="M328" i="1"/>
  <c r="L328" i="1"/>
  <c r="M408" i="1"/>
  <c r="L408" i="1"/>
  <c r="L448" i="1"/>
  <c r="M448" i="1"/>
  <c r="M468" i="1"/>
  <c r="L468" i="1"/>
  <c r="M488" i="1"/>
  <c r="L488" i="1"/>
  <c r="M528" i="1"/>
  <c r="L528" i="1"/>
  <c r="M588" i="1"/>
  <c r="L588" i="1"/>
  <c r="M89" i="1"/>
  <c r="L89" i="1"/>
  <c r="L149" i="1"/>
  <c r="M149" i="1"/>
  <c r="M209" i="1"/>
  <c r="L209" i="1"/>
  <c r="M289" i="1"/>
  <c r="L289" i="1"/>
  <c r="M369" i="1"/>
  <c r="L369" i="1"/>
  <c r="M409" i="1"/>
  <c r="L409" i="1"/>
  <c r="M469" i="1"/>
  <c r="L469" i="1"/>
  <c r="M489" i="1"/>
  <c r="L489" i="1"/>
  <c r="L549" i="1"/>
  <c r="M549" i="1"/>
  <c r="M30" i="1"/>
  <c r="L30" i="1"/>
  <c r="M90" i="1"/>
  <c r="L90" i="1"/>
  <c r="M110" i="1"/>
  <c r="L110" i="1"/>
  <c r="M150" i="1"/>
  <c r="L150" i="1"/>
  <c r="M190" i="1"/>
  <c r="L190" i="1"/>
  <c r="M250" i="1"/>
  <c r="L250" i="1"/>
  <c r="M370" i="1"/>
  <c r="L370" i="1"/>
  <c r="M410" i="1"/>
  <c r="L410" i="1"/>
  <c r="M490" i="1"/>
  <c r="L490" i="1"/>
  <c r="M510" i="1"/>
  <c r="L510" i="1"/>
  <c r="M550" i="1"/>
  <c r="L550" i="1"/>
  <c r="M590" i="1"/>
  <c r="L590" i="1"/>
  <c r="L31" i="1"/>
  <c r="M31" i="1"/>
  <c r="M51" i="1"/>
  <c r="L51" i="1"/>
  <c r="M91" i="1"/>
  <c r="L91" i="1"/>
  <c r="M131" i="1"/>
  <c r="L131" i="1"/>
  <c r="L10" i="1"/>
  <c r="M10" i="1"/>
  <c r="M32" i="1"/>
  <c r="L32" i="1"/>
  <c r="L52" i="1"/>
  <c r="M52" i="1"/>
  <c r="M72" i="1"/>
  <c r="L72" i="1"/>
  <c r="M92" i="1"/>
  <c r="L92" i="1"/>
  <c r="M112" i="1"/>
  <c r="L112" i="1"/>
  <c r="M132" i="1"/>
  <c r="L132" i="1"/>
  <c r="L172" i="1"/>
  <c r="M172" i="1"/>
  <c r="M192" i="1"/>
  <c r="L192" i="1"/>
  <c r="L212" i="1"/>
  <c r="M212" i="1"/>
  <c r="M232" i="1"/>
  <c r="L232" i="1"/>
  <c r="M252" i="1"/>
  <c r="L252" i="1"/>
  <c r="M272" i="1"/>
  <c r="L272" i="1"/>
  <c r="M292" i="1"/>
  <c r="L292" i="1"/>
  <c r="M312" i="1"/>
  <c r="L312" i="1"/>
  <c r="M332" i="1"/>
  <c r="L332" i="1"/>
  <c r="M352" i="1"/>
  <c r="L352" i="1"/>
  <c r="L372" i="1"/>
  <c r="M372" i="1"/>
  <c r="M392" i="1"/>
  <c r="L392" i="1"/>
  <c r="L391" i="1" s="1"/>
  <c r="M412" i="1"/>
  <c r="L412" i="1"/>
  <c r="M432" i="1"/>
  <c r="L432" i="1"/>
  <c r="M452" i="1"/>
  <c r="L452" i="1"/>
  <c r="M472" i="1"/>
  <c r="L472" i="1"/>
  <c r="M512" i="1"/>
  <c r="L512" i="1"/>
  <c r="L552" i="1"/>
  <c r="M552" i="1"/>
  <c r="M572" i="1"/>
  <c r="L572" i="1"/>
  <c r="M592" i="1"/>
  <c r="L592" i="1"/>
  <c r="M484" i="1"/>
  <c r="L484" i="1"/>
  <c r="L483" i="1" s="1"/>
  <c r="M105" i="1"/>
  <c r="L105" i="1"/>
  <c r="M245" i="1"/>
  <c r="L245" i="1"/>
  <c r="M565" i="1"/>
  <c r="L565" i="1"/>
  <c r="M226" i="1"/>
  <c r="L226" i="1"/>
  <c r="L326" i="1"/>
  <c r="M326" i="1"/>
  <c r="L466" i="1"/>
  <c r="M466" i="1"/>
  <c r="L27" i="1"/>
  <c r="M27" i="1"/>
  <c r="M147" i="1"/>
  <c r="L147" i="1"/>
  <c r="M287" i="1"/>
  <c r="L287" i="1"/>
  <c r="M387" i="1"/>
  <c r="L387" i="1"/>
  <c r="M547" i="1"/>
  <c r="L547" i="1"/>
  <c r="L546" i="1" s="1"/>
  <c r="L108" i="1"/>
  <c r="M108" i="1"/>
  <c r="M188" i="1"/>
  <c r="L188" i="1"/>
  <c r="M288" i="1"/>
  <c r="L288" i="1"/>
  <c r="M368" i="1"/>
  <c r="L368" i="1"/>
  <c r="M428" i="1"/>
  <c r="L428" i="1"/>
  <c r="L109" i="1"/>
  <c r="M109" i="1"/>
  <c r="M169" i="1"/>
  <c r="L169" i="1"/>
  <c r="L269" i="1"/>
  <c r="M269" i="1"/>
  <c r="M349" i="1"/>
  <c r="L349" i="1"/>
  <c r="M429" i="1"/>
  <c r="L429" i="1"/>
  <c r="M569" i="1"/>
  <c r="L569" i="1"/>
  <c r="M50" i="1"/>
  <c r="L50" i="1"/>
  <c r="L130" i="1"/>
  <c r="M130" i="1"/>
  <c r="L210" i="1"/>
  <c r="M210" i="1"/>
  <c r="M12" i="1"/>
  <c r="L12" i="1"/>
  <c r="L11" i="1" s="1"/>
  <c r="C8" i="5" s="1"/>
  <c r="M33" i="1"/>
  <c r="L33" i="1"/>
  <c r="M53" i="1"/>
  <c r="L53" i="1"/>
  <c r="L73" i="1"/>
  <c r="M73" i="1"/>
  <c r="L93" i="1"/>
  <c r="M93" i="1"/>
  <c r="L113" i="1"/>
  <c r="M113" i="1"/>
  <c r="M133" i="1"/>
  <c r="L133" i="1"/>
  <c r="M153" i="1"/>
  <c r="L153" i="1"/>
  <c r="M173" i="1"/>
  <c r="L173" i="1"/>
  <c r="M193" i="1"/>
  <c r="L193" i="1"/>
  <c r="L233" i="1"/>
  <c r="M233" i="1"/>
  <c r="L253" i="1"/>
  <c r="M253" i="1"/>
  <c r="M273" i="1"/>
  <c r="L273" i="1"/>
  <c r="M293" i="1"/>
  <c r="L293" i="1"/>
  <c r="L313" i="1"/>
  <c r="M313" i="1"/>
  <c r="M333" i="1"/>
  <c r="L333" i="1"/>
  <c r="M373" i="1"/>
  <c r="L373" i="1"/>
  <c r="L393" i="1"/>
  <c r="M393" i="1"/>
  <c r="M413" i="1"/>
  <c r="L413" i="1"/>
  <c r="M453" i="1"/>
  <c r="L453" i="1"/>
  <c r="M473" i="1"/>
  <c r="L473" i="1"/>
  <c r="M533" i="1"/>
  <c r="L533" i="1"/>
  <c r="M553" i="1"/>
  <c r="L553" i="1"/>
  <c r="M573" i="1"/>
  <c r="L573" i="1"/>
  <c r="L593" i="1"/>
  <c r="M593" i="1"/>
  <c r="M118" i="1"/>
  <c r="L118" i="1"/>
  <c r="M378" i="1"/>
  <c r="L378" i="1"/>
  <c r="L478" i="1"/>
  <c r="M478" i="1"/>
  <c r="M39" i="1"/>
  <c r="L39" i="1"/>
  <c r="M199" i="1"/>
  <c r="L199" i="1"/>
  <c r="L339" i="1"/>
  <c r="M339" i="1"/>
  <c r="M120" i="1"/>
  <c r="L120" i="1"/>
  <c r="M560" i="1"/>
  <c r="L560" i="1"/>
  <c r="L361" i="1"/>
  <c r="M361" i="1"/>
  <c r="M561" i="1"/>
  <c r="L561" i="1"/>
  <c r="M162" i="1"/>
  <c r="L162" i="1"/>
  <c r="M342" i="1"/>
  <c r="L342" i="1"/>
  <c r="M522" i="1"/>
  <c r="L522" i="1"/>
  <c r="L521" i="1" s="1"/>
  <c r="M163" i="1"/>
  <c r="L163" i="1"/>
  <c r="M383" i="1"/>
  <c r="L383" i="1"/>
  <c r="L164" i="1"/>
  <c r="M164" i="1"/>
  <c r="M384" i="1"/>
  <c r="L384" i="1"/>
  <c r="M285" i="1"/>
  <c r="L285" i="1"/>
  <c r="M298" i="1"/>
  <c r="L298" i="1"/>
  <c r="M458" i="1"/>
  <c r="L458" i="1"/>
  <c r="M19" i="1"/>
  <c r="L19" i="1"/>
  <c r="M520" i="1"/>
  <c r="L520" i="1"/>
  <c r="L18" i="1"/>
  <c r="M18" i="1"/>
  <c r="M138" i="1"/>
  <c r="L138" i="1"/>
  <c r="M358" i="1"/>
  <c r="L358" i="1"/>
  <c r="L498" i="1"/>
  <c r="M498" i="1"/>
  <c r="M79" i="1"/>
  <c r="L79" i="1"/>
  <c r="M219" i="1"/>
  <c r="L219" i="1"/>
  <c r="L319" i="1"/>
  <c r="M319" i="1"/>
  <c r="L459" i="1"/>
  <c r="M459" i="1"/>
  <c r="M60" i="1"/>
  <c r="L60" i="1"/>
  <c r="M320" i="1"/>
  <c r="L320" i="1"/>
  <c r="L540" i="1"/>
  <c r="L539" i="1" s="1"/>
  <c r="M540" i="1"/>
  <c r="M161" i="1"/>
  <c r="L161" i="1"/>
  <c r="M481" i="1"/>
  <c r="L481" i="1"/>
  <c r="L42" i="1"/>
  <c r="M42" i="1"/>
  <c r="M222" i="1"/>
  <c r="L222" i="1"/>
  <c r="L382" i="1"/>
  <c r="M382" i="1"/>
  <c r="M482" i="1"/>
  <c r="L482" i="1"/>
  <c r="M143" i="1"/>
  <c r="L143" i="1"/>
  <c r="M303" i="1"/>
  <c r="L303" i="1"/>
  <c r="M24" i="1"/>
  <c r="L24" i="1"/>
  <c r="M204" i="1"/>
  <c r="L204" i="1"/>
  <c r="M364" i="1"/>
  <c r="L364" i="1"/>
  <c r="M564" i="1"/>
  <c r="L564" i="1"/>
  <c r="M165" i="1"/>
  <c r="L165" i="1"/>
  <c r="M385" i="1"/>
  <c r="L385" i="1"/>
  <c r="M186" i="1"/>
  <c r="L186" i="1"/>
  <c r="L406" i="1"/>
  <c r="M406" i="1"/>
  <c r="M167" i="1"/>
  <c r="L167" i="1"/>
  <c r="M467" i="1"/>
  <c r="L467" i="1"/>
  <c r="M34" i="1"/>
  <c r="L34" i="1"/>
  <c r="M94" i="1"/>
  <c r="L94" i="1"/>
  <c r="M154" i="1"/>
  <c r="L154" i="1"/>
  <c r="M214" i="1"/>
  <c r="L214" i="1"/>
  <c r="L274" i="1"/>
  <c r="M274" i="1"/>
  <c r="M334" i="1"/>
  <c r="L334" i="1"/>
  <c r="L414" i="1"/>
  <c r="M414" i="1"/>
  <c r="M474" i="1"/>
  <c r="L474" i="1"/>
  <c r="M534" i="1"/>
  <c r="L534" i="1"/>
  <c r="M574" i="1"/>
  <c r="L574" i="1"/>
  <c r="M35" i="1"/>
  <c r="L35" i="1"/>
  <c r="M95" i="1"/>
  <c r="L95" i="1"/>
  <c r="M155" i="1"/>
  <c r="L155" i="1"/>
  <c r="M235" i="1"/>
  <c r="L235" i="1"/>
  <c r="M275" i="1"/>
  <c r="L275" i="1"/>
  <c r="M375" i="1"/>
  <c r="L375" i="1"/>
  <c r="M435" i="1"/>
  <c r="L435" i="1"/>
  <c r="M495" i="1"/>
  <c r="L495" i="1"/>
  <c r="M575" i="1"/>
  <c r="L575" i="1"/>
  <c r="L16" i="1"/>
  <c r="M16" i="1"/>
  <c r="L76" i="1"/>
  <c r="M76" i="1"/>
  <c r="L116" i="1"/>
  <c r="M116" i="1"/>
  <c r="M136" i="1"/>
  <c r="L136" i="1"/>
  <c r="M156" i="1"/>
  <c r="L156" i="1"/>
  <c r="M176" i="1"/>
  <c r="L176" i="1"/>
  <c r="M196" i="1"/>
  <c r="L196" i="1"/>
  <c r="M216" i="1"/>
  <c r="L216" i="1"/>
  <c r="M236" i="1"/>
  <c r="L236" i="1"/>
  <c r="M256" i="1"/>
  <c r="L256" i="1"/>
  <c r="M276" i="1"/>
  <c r="L276" i="1"/>
  <c r="M296" i="1"/>
  <c r="L296" i="1"/>
  <c r="M336" i="1"/>
  <c r="L336" i="1"/>
  <c r="M356" i="1"/>
  <c r="L356" i="1"/>
  <c r="M376" i="1"/>
  <c r="L376" i="1"/>
  <c r="M396" i="1"/>
  <c r="L396" i="1"/>
  <c r="M416" i="1"/>
  <c r="L416" i="1"/>
  <c r="M436" i="1"/>
  <c r="L436" i="1"/>
  <c r="M456" i="1"/>
  <c r="L456" i="1"/>
  <c r="M496" i="1"/>
  <c r="L496" i="1"/>
  <c r="L536" i="1"/>
  <c r="M536" i="1"/>
  <c r="M556" i="1"/>
  <c r="L556" i="1"/>
  <c r="M576" i="1"/>
  <c r="L576" i="1"/>
  <c r="L99" i="1"/>
  <c r="M99" i="1"/>
  <c r="L299" i="1"/>
  <c r="M299" i="1"/>
  <c r="L519" i="1"/>
  <c r="M519" i="1"/>
  <c r="M100" i="1"/>
  <c r="L100" i="1"/>
  <c r="L200" i="1"/>
  <c r="M200" i="1"/>
  <c r="M360" i="1"/>
  <c r="L360" i="1"/>
  <c r="M500" i="1"/>
  <c r="L500" i="1"/>
  <c r="M81" i="1"/>
  <c r="L81" i="1"/>
  <c r="M221" i="1"/>
  <c r="L221" i="1"/>
  <c r="M301" i="1"/>
  <c r="L301" i="1"/>
  <c r="M381" i="1"/>
  <c r="L381" i="1"/>
  <c r="M62" i="1"/>
  <c r="L62" i="1"/>
  <c r="M202" i="1"/>
  <c r="L202" i="1"/>
  <c r="M362" i="1"/>
  <c r="L362" i="1"/>
  <c r="M542" i="1"/>
  <c r="L542" i="1"/>
  <c r="L541" i="1" s="1"/>
  <c r="M43" i="1"/>
  <c r="L43" i="1"/>
  <c r="L223" i="1"/>
  <c r="M223" i="1"/>
  <c r="M283" i="1"/>
  <c r="L283" i="1"/>
  <c r="L423" i="1"/>
  <c r="M423" i="1"/>
  <c r="L124" i="1"/>
  <c r="M124" i="1"/>
  <c r="M284" i="1"/>
  <c r="L284" i="1"/>
  <c r="M544" i="1"/>
  <c r="L544" i="1"/>
  <c r="L543" i="1" s="1"/>
  <c r="M85" i="1"/>
  <c r="L85" i="1"/>
  <c r="L345" i="1"/>
  <c r="M345" i="1"/>
  <c r="L525" i="1"/>
  <c r="M525" i="1"/>
  <c r="L126" i="1"/>
  <c r="M126" i="1"/>
  <c r="M266" i="1"/>
  <c r="L266" i="1"/>
  <c r="M506" i="1"/>
  <c r="L506" i="1"/>
  <c r="M67" i="1"/>
  <c r="L67" i="1"/>
  <c r="M227" i="1"/>
  <c r="L227" i="1"/>
  <c r="M507" i="1"/>
  <c r="L507" i="1"/>
  <c r="L14" i="1"/>
  <c r="M14" i="1"/>
  <c r="M54" i="1"/>
  <c r="L54" i="1"/>
  <c r="M74" i="1"/>
  <c r="L74" i="1"/>
  <c r="M114" i="1"/>
  <c r="L114" i="1"/>
  <c r="L134" i="1"/>
  <c r="M134" i="1"/>
  <c r="L174" i="1"/>
  <c r="M174" i="1"/>
  <c r="M194" i="1"/>
  <c r="L194" i="1"/>
  <c r="M254" i="1"/>
  <c r="L254" i="1"/>
  <c r="M294" i="1"/>
  <c r="L294" i="1"/>
  <c r="M314" i="1"/>
  <c r="L314" i="1"/>
  <c r="M354" i="1"/>
  <c r="L354" i="1"/>
  <c r="M374" i="1"/>
  <c r="L374" i="1"/>
  <c r="M394" i="1"/>
  <c r="L394" i="1"/>
  <c r="L454" i="1"/>
  <c r="M454" i="1"/>
  <c r="M494" i="1"/>
  <c r="L494" i="1"/>
  <c r="M514" i="1"/>
  <c r="L514" i="1"/>
  <c r="L513" i="1" s="1"/>
  <c r="M554" i="1"/>
  <c r="L554" i="1"/>
  <c r="M594" i="1"/>
  <c r="L594" i="1"/>
  <c r="M15" i="1"/>
  <c r="L15" i="1"/>
  <c r="M55" i="1"/>
  <c r="L55" i="1"/>
  <c r="L75" i="1"/>
  <c r="M75" i="1"/>
  <c r="M115" i="1"/>
  <c r="L115" i="1"/>
  <c r="M135" i="1"/>
  <c r="L135" i="1"/>
  <c r="L175" i="1"/>
  <c r="M175" i="1"/>
  <c r="M215" i="1"/>
  <c r="L215" i="1"/>
  <c r="M255" i="1"/>
  <c r="L255" i="1"/>
  <c r="L295" i="1"/>
  <c r="M295" i="1"/>
  <c r="L335" i="1"/>
  <c r="M335" i="1"/>
  <c r="M355" i="1"/>
  <c r="L355" i="1"/>
  <c r="L395" i="1"/>
  <c r="M395" i="1"/>
  <c r="M415" i="1"/>
  <c r="L415" i="1"/>
  <c r="M455" i="1"/>
  <c r="L455" i="1"/>
  <c r="M475" i="1"/>
  <c r="L475" i="1"/>
  <c r="M515" i="1"/>
  <c r="L515" i="1"/>
  <c r="L555" i="1"/>
  <c r="M555" i="1"/>
  <c r="M595" i="1"/>
  <c r="L595" i="1"/>
  <c r="M56" i="1"/>
  <c r="L56" i="1"/>
  <c r="M96" i="1"/>
  <c r="L96" i="1"/>
  <c r="M17" i="1"/>
  <c r="L17" i="1"/>
  <c r="M37" i="1"/>
  <c r="L37" i="1"/>
  <c r="M77" i="1"/>
  <c r="L77" i="1"/>
  <c r="M97" i="1"/>
  <c r="L97" i="1"/>
  <c r="M117" i="1"/>
  <c r="L117" i="1"/>
  <c r="L137" i="1"/>
  <c r="M137" i="1"/>
  <c r="M177" i="1"/>
  <c r="L177" i="1"/>
  <c r="M197" i="1"/>
  <c r="L197" i="1"/>
  <c r="M217" i="1"/>
  <c r="L217" i="1"/>
  <c r="M237" i="1"/>
  <c r="L237" i="1"/>
  <c r="L257" i="1"/>
  <c r="M257" i="1"/>
  <c r="L277" i="1"/>
  <c r="M277" i="1"/>
  <c r="M297" i="1"/>
  <c r="L297" i="1"/>
  <c r="M317" i="1"/>
  <c r="L317" i="1"/>
  <c r="M337" i="1"/>
  <c r="L337" i="1"/>
  <c r="M357" i="1"/>
  <c r="L357" i="1"/>
  <c r="M377" i="1"/>
  <c r="L377" i="1"/>
  <c r="L417" i="1"/>
  <c r="M417" i="1"/>
  <c r="M437" i="1"/>
  <c r="L437" i="1"/>
  <c r="M457" i="1"/>
  <c r="L457" i="1"/>
  <c r="M477" i="1"/>
  <c r="L477" i="1"/>
  <c r="M517" i="1"/>
  <c r="L517" i="1"/>
  <c r="L516" i="1" s="1"/>
  <c r="L537" i="1"/>
  <c r="M537" i="1"/>
  <c r="L577" i="1"/>
  <c r="M577" i="1"/>
  <c r="L470" i="1" l="1"/>
  <c r="L66" i="1"/>
  <c r="L411" i="1"/>
  <c r="L158" i="1"/>
  <c r="L238" i="1"/>
  <c r="L57" i="1"/>
  <c r="L61" i="1"/>
  <c r="L234" i="1"/>
  <c r="L8" i="1"/>
  <c r="C6" i="5" s="1"/>
  <c r="M501" i="1"/>
  <c r="M258" i="1"/>
  <c r="M546" i="1"/>
  <c r="M353" i="1"/>
  <c r="M541" i="1"/>
  <c r="M570" i="1"/>
  <c r="M391" i="1"/>
  <c r="M420" i="1"/>
  <c r="M83" i="1"/>
  <c r="M497" i="1"/>
  <c r="M483" i="1"/>
  <c r="M463" i="1"/>
  <c r="M11" i="1"/>
  <c r="M543" i="1"/>
  <c r="M234" i="1"/>
  <c r="M179" i="1"/>
  <c r="M470" i="1"/>
  <c r="M516" i="1"/>
  <c r="M530" i="1"/>
  <c r="M411" i="1"/>
  <c r="M182" i="1"/>
  <c r="M535" i="1"/>
  <c r="M513" i="1"/>
  <c r="M238" i="1"/>
  <c r="M539" i="1"/>
  <c r="M521" i="1"/>
  <c r="L20" i="1"/>
  <c r="C12" i="5" s="1"/>
  <c r="L13" i="1"/>
  <c r="C10" i="5" s="1"/>
  <c r="L195" i="1"/>
  <c r="C24" i="5" s="1"/>
  <c r="L29" i="1"/>
  <c r="C16" i="5" s="1"/>
  <c r="L206" i="1"/>
  <c r="C28" i="5" s="1"/>
  <c r="L430" i="1"/>
  <c r="M476" i="1"/>
  <c r="M158" i="1"/>
  <c r="M300" i="1"/>
  <c r="M8" i="1"/>
  <c r="M430" i="1"/>
  <c r="M509" i="1"/>
  <c r="L386" i="1"/>
  <c r="L271" i="1"/>
  <c r="L365" i="1"/>
  <c r="L141" i="1"/>
  <c r="L243" i="1"/>
  <c r="L260" i="1"/>
  <c r="L310" i="1"/>
  <c r="L353" i="1"/>
  <c r="M152" i="1"/>
  <c r="L290" i="1"/>
  <c r="L86" i="1"/>
  <c r="L98" i="1"/>
  <c r="L321" i="1"/>
  <c r="L316" i="1"/>
  <c r="L476" i="1"/>
  <c r="L300" i="1"/>
  <c r="L152" i="1"/>
  <c r="L187" i="1"/>
  <c r="L181" i="1" s="1"/>
  <c r="C22" i="5" s="1"/>
  <c r="L123" i="1"/>
  <c r="M524" i="1"/>
  <c r="L331" i="1"/>
  <c r="L422" i="1"/>
  <c r="L397" i="1"/>
  <c r="L434" i="1"/>
  <c r="L524" i="1"/>
  <c r="M505" i="1"/>
  <c r="M518" i="1"/>
  <c r="M465" i="1"/>
  <c r="L343" i="1"/>
  <c r="L450" i="1"/>
  <c r="L465" i="1"/>
  <c r="L487" i="1"/>
  <c r="M290" i="1"/>
  <c r="L479" i="1"/>
  <c r="L166" i="1"/>
  <c r="M487" i="1"/>
  <c r="L426" i="1"/>
  <c r="M578" i="1"/>
  <c r="M450" i="1"/>
  <c r="M397" i="1"/>
  <c r="M548" i="1"/>
  <c r="L493" i="1"/>
  <c r="M123" i="1"/>
  <c r="M493" i="1"/>
  <c r="M479" i="1"/>
  <c r="M434" i="1"/>
  <c r="M271" i="1"/>
  <c r="M66" i="1"/>
  <c r="M195" i="1"/>
  <c r="M343" i="1"/>
  <c r="M586" i="1"/>
  <c r="L505" i="1"/>
  <c r="M331" i="1"/>
  <c r="M86" i="1"/>
  <c r="M321" i="1"/>
  <c r="M532" i="1"/>
  <c r="M310" i="1"/>
  <c r="M29" i="1"/>
  <c r="M57" i="1"/>
  <c r="M557" i="1"/>
  <c r="L509" i="1"/>
  <c r="L527" i="1"/>
  <c r="M187" i="1"/>
  <c r="M316" i="1"/>
  <c r="L518" i="1"/>
  <c r="L497" i="1"/>
  <c r="M426" i="1"/>
  <c r="M527" i="1"/>
  <c r="M260" i="1"/>
  <c r="M206" i="1"/>
  <c r="M422" i="1"/>
  <c r="M13" i="1"/>
  <c r="M61" i="1"/>
  <c r="M365" i="1"/>
  <c r="M141" i="1"/>
  <c r="M20" i="1"/>
  <c r="M243" i="1"/>
  <c r="M98" i="1"/>
  <c r="M166" i="1"/>
  <c r="M386" i="1"/>
  <c r="L532" i="1"/>
  <c r="L570" i="1"/>
  <c r="L586" i="1"/>
  <c r="C40" i="5" s="1"/>
  <c r="L578" i="1"/>
  <c r="L557" i="1"/>
  <c r="L548" i="1"/>
  <c r="L535" i="1"/>
  <c r="L36" i="1" l="1"/>
  <c r="C18" i="5" s="1"/>
  <c r="D6" i="5"/>
  <c r="U7" i="5"/>
  <c r="W7" i="5"/>
  <c r="Y7" i="5"/>
  <c r="I7" i="5"/>
  <c r="G7" i="5"/>
  <c r="AA7" i="5"/>
  <c r="K7" i="5"/>
  <c r="M7" i="5"/>
  <c r="O7" i="5"/>
  <c r="S7" i="5"/>
  <c r="E7" i="5"/>
  <c r="Q7" i="5"/>
  <c r="L213" i="1"/>
  <c r="C30" i="5" s="1"/>
  <c r="L157" i="1"/>
  <c r="L65" i="1" s="1"/>
  <c r="L390" i="1"/>
  <c r="M492" i="1"/>
  <c r="D12" i="5"/>
  <c r="D8" i="5"/>
  <c r="L315" i="1"/>
  <c r="C34" i="5" s="1"/>
  <c r="D10" i="5"/>
  <c r="D40" i="5"/>
  <c r="D28" i="5"/>
  <c r="D24" i="5"/>
  <c r="M181" i="1"/>
  <c r="M213" i="1"/>
  <c r="D16" i="5"/>
  <c r="L242" i="1"/>
  <c r="C32" i="5" s="1"/>
  <c r="L504" i="1"/>
  <c r="M545" i="1"/>
  <c r="M330" i="1"/>
  <c r="M242" i="1"/>
  <c r="M157" i="1"/>
  <c r="M36" i="1"/>
  <c r="M504" i="1"/>
  <c r="M315" i="1"/>
  <c r="L545" i="1"/>
  <c r="C38" i="5" s="1"/>
  <c r="L330" i="1"/>
  <c r="L523" i="1"/>
  <c r="L492" i="1"/>
  <c r="L433" i="1" s="1"/>
  <c r="M523" i="1"/>
  <c r="M390" i="1"/>
  <c r="L28" i="1" l="1"/>
  <c r="C20" i="5"/>
  <c r="C14" i="5" s="1"/>
  <c r="M433" i="1"/>
  <c r="V7" i="5"/>
  <c r="X7" i="5"/>
  <c r="Z7" i="5"/>
  <c r="AB7" i="5"/>
  <c r="F7" i="5"/>
  <c r="H7" i="5"/>
  <c r="L7" i="5"/>
  <c r="N7" i="5"/>
  <c r="J7" i="5"/>
  <c r="P7" i="5"/>
  <c r="T7" i="5"/>
  <c r="R7" i="5"/>
  <c r="D38" i="5"/>
  <c r="M503" i="1"/>
  <c r="D22" i="5"/>
  <c r="D34" i="5"/>
  <c r="L503" i="1"/>
  <c r="L329" i="1" s="1"/>
  <c r="D32" i="5"/>
  <c r="D30" i="5"/>
  <c r="D18" i="5"/>
  <c r="M65" i="1"/>
  <c r="M329" i="1" l="1"/>
  <c r="M28" i="1"/>
  <c r="L205" i="1"/>
  <c r="C36" i="5"/>
  <c r="C26" i="5" s="1"/>
  <c r="C42" i="5" s="1"/>
  <c r="L596" i="1"/>
  <c r="D20" i="5"/>
  <c r="D36" i="5"/>
  <c r="M205" i="1"/>
  <c r="D26" i="5" l="1"/>
  <c r="D14" i="5"/>
  <c r="S14" i="5"/>
  <c r="T14" i="5" s="1"/>
  <c r="W26" i="5"/>
  <c r="X26" i="5" s="1"/>
  <c r="U26" i="5"/>
  <c r="V26" i="5" s="1"/>
  <c r="K27" i="5"/>
  <c r="AC27" i="5" s="1"/>
  <c r="M26" i="5"/>
  <c r="N26" i="5" s="1"/>
  <c r="M596" i="1"/>
  <c r="O8" i="1" s="1"/>
  <c r="M600" i="1" l="1"/>
  <c r="O180" i="1"/>
  <c r="O536" i="1"/>
  <c r="O223" i="1"/>
  <c r="O575" i="1"/>
  <c r="O221" i="1"/>
  <c r="O250" i="1"/>
  <c r="O312" i="1"/>
  <c r="O84" i="1"/>
  <c r="O563" i="1"/>
  <c r="O550" i="1"/>
  <c r="O51" i="1"/>
  <c r="O278" i="1"/>
  <c r="O379" i="1"/>
  <c r="O456" i="1"/>
  <c r="O436" i="1"/>
  <c r="O44" i="1"/>
  <c r="O350" i="1"/>
  <c r="O587" i="1"/>
  <c r="O69" i="1"/>
  <c r="O207" i="1"/>
  <c r="O517" i="1"/>
  <c r="O184" i="1"/>
  <c r="O481" i="1"/>
  <c r="O355" i="1"/>
  <c r="O444" i="1"/>
  <c r="O37" i="1"/>
  <c r="O15" i="1"/>
  <c r="O263" i="1"/>
  <c r="O406" i="1"/>
  <c r="O358" i="1"/>
  <c r="O264" i="1"/>
  <c r="O418" i="1"/>
  <c r="O314" i="1"/>
  <c r="O272" i="1"/>
  <c r="O294" i="1"/>
  <c r="O22" i="1"/>
  <c r="O349" i="1"/>
  <c r="O143" i="1"/>
  <c r="O131" i="1"/>
  <c r="O170" i="1"/>
  <c r="O351" i="1"/>
  <c r="O307" i="1"/>
  <c r="O249" i="1"/>
  <c r="O224" i="1"/>
  <c r="O175" i="1"/>
  <c r="O319" i="1"/>
  <c r="O186" i="1"/>
  <c r="O419" i="1"/>
  <c r="O368" i="1"/>
  <c r="O364" i="1"/>
  <c r="O210" i="1"/>
  <c r="O284" i="1"/>
  <c r="O490" i="1"/>
  <c r="O227" i="1"/>
  <c r="O340" i="1"/>
  <c r="O484" i="1"/>
  <c r="O458" i="1"/>
  <c r="O369" i="1"/>
  <c r="O159" i="1"/>
  <c r="O327" i="1"/>
  <c r="O384" i="1"/>
  <c r="O59" i="1"/>
  <c r="O122" i="1"/>
  <c r="O451" i="1"/>
  <c r="O454" i="1"/>
  <c r="O361" i="1"/>
  <c r="O298" i="1"/>
  <c r="O219" i="1"/>
  <c r="O371" i="1"/>
  <c r="O489" i="1"/>
  <c r="O538" i="1"/>
  <c r="O356" i="1"/>
  <c r="O473" i="1"/>
  <c r="O366" i="1"/>
  <c r="O301" i="1"/>
  <c r="O511" i="1"/>
  <c r="O80" i="1"/>
  <c r="O63" i="1"/>
  <c r="O459" i="1"/>
  <c r="O534" i="1"/>
  <c r="O24" i="1"/>
  <c r="O424" i="1"/>
  <c r="O588" i="1"/>
  <c r="O437" i="1"/>
  <c r="O295" i="1"/>
  <c r="O225" i="1"/>
  <c r="O209" i="1"/>
  <c r="O305" i="1"/>
  <c r="O134" i="1"/>
  <c r="O236" i="1"/>
  <c r="O216" i="1"/>
  <c r="O462" i="1"/>
  <c r="O376" i="1"/>
  <c r="O551" i="1"/>
  <c r="O526" i="1"/>
  <c r="O239" i="1"/>
  <c r="O486" i="1"/>
  <c r="O453" i="1"/>
  <c r="O574" i="1"/>
  <c r="O113" i="1"/>
  <c r="O482" i="1"/>
  <c r="O241" i="1"/>
  <c r="O118" i="1"/>
  <c r="O163" i="1"/>
  <c r="O387" i="1"/>
  <c r="O506" i="1"/>
  <c r="O593" i="1"/>
  <c r="O167" i="1"/>
  <c r="O569" i="1"/>
  <c r="O581" i="1"/>
  <c r="O583" i="1"/>
  <c r="O467" i="1"/>
  <c r="O16" i="1"/>
  <c r="O591" i="1"/>
  <c r="O267" i="1"/>
  <c r="O402" i="1"/>
  <c r="O474" i="1"/>
  <c r="O435" i="1"/>
  <c r="O281" i="1"/>
  <c r="O318" i="1"/>
  <c r="O64" i="1"/>
  <c r="O313" i="1"/>
  <c r="O396" i="1"/>
  <c r="O93" i="1"/>
  <c r="O107" i="1"/>
  <c r="O423" i="1"/>
  <c r="O561" i="1"/>
  <c r="O183" i="1"/>
  <c r="O106" i="1"/>
  <c r="O91" i="1"/>
  <c r="O441" i="1"/>
  <c r="O491" i="1"/>
  <c r="O338" i="1"/>
  <c r="O162" i="1"/>
  <c r="O374" i="1"/>
  <c r="O464" i="1"/>
  <c r="O308" i="1"/>
  <c r="O274" i="1"/>
  <c r="O562" i="1"/>
  <c r="O414" i="1"/>
  <c r="O31" i="1"/>
  <c r="O132" i="1"/>
  <c r="O553" i="1"/>
  <c r="O407" i="1"/>
  <c r="O99" i="1"/>
  <c r="O288" i="1"/>
  <c r="O144" i="1"/>
  <c r="O62" i="1"/>
  <c r="O39" i="1"/>
  <c r="O48" i="1"/>
  <c r="O499" i="1"/>
  <c r="O95" i="1"/>
  <c r="O346" i="1"/>
  <c r="O26" i="1"/>
  <c r="O190" i="1"/>
  <c r="O171" i="1"/>
  <c r="O254" i="1"/>
  <c r="O19" i="1"/>
  <c r="O105" i="1"/>
  <c r="O460" i="1"/>
  <c r="O58" i="1"/>
  <c r="O345" i="1"/>
  <c r="O42" i="1"/>
  <c r="O555" i="1"/>
  <c r="O382" i="1"/>
  <c r="O208" i="1"/>
  <c r="O110" i="1"/>
  <c r="O273" i="1"/>
  <c r="O145" i="1"/>
  <c r="O130" i="1"/>
  <c r="O226" i="1"/>
  <c r="O480" i="1"/>
  <c r="O156" i="1"/>
  <c r="O452" i="1"/>
  <c r="O9" i="1"/>
  <c r="O449" i="1"/>
  <c r="O94" i="1"/>
  <c r="O121" i="1"/>
  <c r="O81" i="1"/>
  <c r="O328" i="1"/>
  <c r="O103" i="1"/>
  <c r="O34" i="1"/>
  <c r="O333" i="1"/>
  <c r="O191" i="1"/>
  <c r="O520" i="1"/>
  <c r="O498" i="1"/>
  <c r="O552" i="1"/>
  <c r="O164" i="1"/>
  <c r="O126" i="1"/>
  <c r="O47" i="1"/>
  <c r="O104" i="1"/>
  <c r="O425" i="1"/>
  <c r="O53" i="1"/>
  <c r="O442" i="1"/>
  <c r="O82" i="1"/>
  <c r="O32" i="1"/>
  <c r="O198" i="1"/>
  <c r="O564" i="1"/>
  <c r="O257" i="1"/>
  <c r="O102" i="1"/>
  <c r="O261" i="1"/>
  <c r="O204" i="1"/>
  <c r="O438" i="1"/>
  <c r="O380" i="1"/>
  <c r="O585" i="1"/>
  <c r="O280" i="1"/>
  <c r="O133" i="1"/>
  <c r="O192" i="1"/>
  <c r="O27" i="1"/>
  <c r="O56" i="1"/>
  <c r="O466" i="1"/>
  <c r="O566" i="1"/>
  <c r="O339" i="1"/>
  <c r="O149" i="1"/>
  <c r="O119" i="1"/>
  <c r="O439" i="1"/>
  <c r="O582" i="1"/>
  <c r="O169" i="1"/>
  <c r="O559" i="1"/>
  <c r="O67" i="1"/>
  <c r="O174" i="1"/>
  <c r="O220" i="1"/>
  <c r="O385" i="1"/>
  <c r="O96" i="1"/>
  <c r="O443" i="1"/>
  <c r="O150" i="1"/>
  <c r="O293" i="1"/>
  <c r="O148" i="1"/>
  <c r="O344" i="1"/>
  <c r="O202" i="1"/>
  <c r="O244" i="1"/>
  <c r="O52" i="1"/>
  <c r="O153" i="1"/>
  <c r="O388" i="1"/>
  <c r="O445" i="1"/>
  <c r="O128" i="1"/>
  <c r="O297" i="1"/>
  <c r="O161" i="1"/>
  <c r="O415" i="1"/>
  <c r="O255" i="1"/>
  <c r="O68" i="1"/>
  <c r="O401" i="1"/>
  <c r="O457" i="1"/>
  <c r="O248" i="1"/>
  <c r="O185" i="1"/>
  <c r="O478" i="1"/>
  <c r="O594" i="1"/>
  <c r="O485" i="1"/>
  <c r="O311" i="1"/>
  <c r="O500" i="1"/>
  <c r="O125" i="1"/>
  <c r="O507" i="1"/>
  <c r="O146" i="1"/>
  <c r="O138" i="1"/>
  <c r="O70" i="1"/>
  <c r="O510" i="1"/>
  <c r="O201" i="1"/>
  <c r="O332" i="1"/>
  <c r="O477" i="1"/>
  <c r="O217" i="1"/>
  <c r="O537" i="1"/>
  <c r="O74" i="1"/>
  <c r="O399" i="1"/>
  <c r="O303" i="1"/>
  <c r="O528" i="1"/>
  <c r="O375" i="1"/>
  <c r="O89" i="1"/>
  <c r="O522" i="1"/>
  <c r="O335" i="1"/>
  <c r="O372" i="1"/>
  <c r="O237" i="1"/>
  <c r="O120" i="1"/>
  <c r="O556" i="1"/>
  <c r="O189" i="1"/>
  <c r="O268" i="1"/>
  <c r="O592" i="1"/>
  <c r="O325" i="1"/>
  <c r="O247" i="1"/>
  <c r="O176" i="1"/>
  <c r="O155" i="1"/>
  <c r="O291" i="1"/>
  <c r="O50" i="1"/>
  <c r="O172" i="1"/>
  <c r="O342" i="1"/>
  <c r="O111" i="1"/>
  <c r="O188" i="1"/>
  <c r="O85" i="1"/>
  <c r="O302" i="1"/>
  <c r="O337" i="1"/>
  <c r="O246" i="1"/>
  <c r="O495" i="1"/>
  <c r="O140" i="1"/>
  <c r="O572" i="1"/>
  <c r="O177" i="1"/>
  <c r="O229" i="1"/>
  <c r="O494" i="1"/>
  <c r="O43" i="1"/>
  <c r="O360" i="1"/>
  <c r="O299" i="1"/>
  <c r="O240" i="1"/>
  <c r="O33" i="1"/>
  <c r="O404" i="1"/>
  <c r="O165" i="1"/>
  <c r="O359" i="1"/>
  <c r="O393" i="1"/>
  <c r="O117" i="1"/>
  <c r="O403" i="1"/>
  <c r="O222" i="1"/>
  <c r="O251" i="1"/>
  <c r="O265" i="1"/>
  <c r="O590" i="1"/>
  <c r="O90" i="1"/>
  <c r="O508" i="1"/>
  <c r="O38" i="1"/>
  <c r="O160" i="1"/>
  <c r="O45" i="1"/>
  <c r="O245" i="1"/>
  <c r="O40" i="1"/>
  <c r="O23" i="1"/>
  <c r="O502" i="1"/>
  <c r="O309" i="1"/>
  <c r="O235" i="1"/>
  <c r="O12" i="1"/>
  <c r="O124" i="1"/>
  <c r="O544" i="1"/>
  <c r="O565" i="1"/>
  <c r="O296" i="1"/>
  <c r="O197" i="1"/>
  <c r="O253" i="1"/>
  <c r="O115" i="1"/>
  <c r="O408" i="1"/>
  <c r="O589" i="1"/>
  <c r="O579" i="1"/>
  <c r="O168" i="1"/>
  <c r="O440" i="1"/>
  <c r="O199" i="1"/>
  <c r="O512" i="1"/>
  <c r="O116" i="1"/>
  <c r="O214" i="1"/>
  <c r="O432" i="1"/>
  <c r="O72" i="1"/>
  <c r="O142" i="1"/>
  <c r="O412" i="1"/>
  <c r="O289" i="1"/>
  <c r="O398" i="1"/>
  <c r="O173" i="1"/>
  <c r="O18" i="1"/>
  <c r="O370" i="1"/>
  <c r="O347" i="1"/>
  <c r="O228" i="1"/>
  <c r="O410" i="1"/>
  <c r="O409" i="1"/>
  <c r="O266" i="1"/>
  <c r="O282" i="1"/>
  <c r="O55" i="1"/>
  <c r="O79" i="1"/>
  <c r="O114" i="1"/>
  <c r="O10" i="1"/>
  <c r="O276" i="1"/>
  <c r="O472" i="1"/>
  <c r="O88" i="1"/>
  <c r="O395" i="1"/>
  <c r="O252" i="1"/>
  <c r="O348" i="1"/>
  <c r="O421" i="1"/>
  <c r="O475" i="1"/>
  <c r="O215" i="1"/>
  <c r="O270" i="1"/>
  <c r="O46" i="1"/>
  <c r="O233" i="1"/>
  <c r="O109" i="1"/>
  <c r="O139" i="1"/>
  <c r="O378" i="1"/>
  <c r="O595" i="1"/>
  <c r="O100" i="1"/>
  <c r="O60" i="1"/>
  <c r="O554" i="1"/>
  <c r="O367" i="1"/>
  <c r="O529" i="1"/>
  <c r="O259" i="1"/>
  <c r="O178" i="1"/>
  <c r="O413" i="1"/>
  <c r="O540" i="1"/>
  <c r="O232" i="1"/>
  <c r="O137" i="1"/>
  <c r="O514" i="1"/>
  <c r="O357" i="1"/>
  <c r="O277" i="1"/>
  <c r="O135" i="1"/>
  <c r="O405" i="1"/>
  <c r="O469" i="1"/>
  <c r="O306" i="1"/>
  <c r="O468" i="1"/>
  <c r="O461" i="1"/>
  <c r="O147" i="1"/>
  <c r="O292" i="1"/>
  <c r="O400" i="1"/>
  <c r="O92" i="1"/>
  <c r="O580" i="1"/>
  <c r="O78" i="1"/>
  <c r="O322" i="1"/>
  <c r="O25" i="1"/>
  <c r="O455" i="1"/>
  <c r="O112" i="1"/>
  <c r="O519" i="1"/>
  <c r="O275" i="1"/>
  <c r="O75" i="1"/>
  <c r="O203" i="1"/>
  <c r="O14" i="1"/>
  <c r="O549" i="1"/>
  <c r="O54" i="1"/>
  <c r="O317" i="1"/>
  <c r="O547" i="1"/>
  <c r="O446" i="1"/>
  <c r="O101" i="1"/>
  <c r="O211" i="1"/>
  <c r="O515" i="1"/>
  <c r="O35" i="1"/>
  <c r="O73" i="1"/>
  <c r="O77" i="1"/>
  <c r="O231" i="1"/>
  <c r="O97" i="1"/>
  <c r="O323" i="1"/>
  <c r="O471" i="1"/>
  <c r="O488" i="1"/>
  <c r="O363" i="1"/>
  <c r="O577" i="1"/>
  <c r="O21" i="1"/>
  <c r="O283" i="1"/>
  <c r="O576" i="1"/>
  <c r="O108" i="1"/>
  <c r="O525" i="1"/>
  <c r="O87" i="1"/>
  <c r="O336" i="1"/>
  <c r="O200" i="1"/>
  <c r="O429" i="1"/>
  <c r="O496" i="1"/>
  <c r="O320" i="1"/>
  <c r="O30" i="1"/>
  <c r="O394" i="1"/>
  <c r="O573" i="1"/>
  <c r="O269" i="1"/>
  <c r="O542" i="1"/>
  <c r="O428" i="1"/>
  <c r="O447" i="1"/>
  <c r="O354" i="1"/>
  <c r="O448" i="1"/>
  <c r="O381" i="1"/>
  <c r="O568" i="1"/>
  <c r="O127" i="1"/>
  <c r="O377" i="1"/>
  <c r="O389" i="1"/>
  <c r="O17" i="1"/>
  <c r="O76" i="1"/>
  <c r="O212" i="1"/>
  <c r="O392" i="1"/>
  <c r="O256" i="1"/>
  <c r="O373" i="1"/>
  <c r="O71" i="1"/>
  <c r="O362" i="1"/>
  <c r="O287" i="1"/>
  <c r="O431" i="1"/>
  <c r="O285" i="1"/>
  <c r="O262" i="1"/>
  <c r="O286" i="1"/>
  <c r="O383" i="1"/>
  <c r="O427" i="1"/>
  <c r="O136" i="1"/>
  <c r="O279" i="1"/>
  <c r="O324" i="1"/>
  <c r="O558" i="1"/>
  <c r="O194" i="1"/>
  <c r="O567" i="1"/>
  <c r="O196" i="1"/>
  <c r="O352" i="1"/>
  <c r="O151" i="1"/>
  <c r="O560" i="1"/>
  <c r="O326" i="1"/>
  <c r="O584" i="1"/>
  <c r="O193" i="1"/>
  <c r="O230" i="1"/>
  <c r="O154" i="1"/>
  <c r="O49" i="1"/>
  <c r="O334" i="1"/>
  <c r="O341" i="1"/>
  <c r="O533" i="1"/>
  <c r="O531" i="1"/>
  <c r="O218" i="1"/>
  <c r="O41" i="1"/>
  <c r="O129" i="1"/>
  <c r="O416" i="1"/>
  <c r="O304" i="1"/>
  <c r="O417" i="1"/>
  <c r="O571" i="1"/>
  <c r="O450" i="1"/>
  <c r="O470" i="1"/>
  <c r="O505" i="1"/>
  <c r="O527" i="1"/>
  <c r="O578" i="1"/>
  <c r="O29" i="1"/>
  <c r="O310" i="1"/>
  <c r="O66" i="1"/>
  <c r="O493" i="1"/>
  <c r="O123" i="1"/>
  <c r="O541" i="1"/>
  <c r="O513" i="1"/>
  <c r="O353" i="1"/>
  <c r="O422" i="1"/>
  <c r="O411" i="1"/>
  <c r="O61" i="1"/>
  <c r="O98" i="1"/>
  <c r="O11" i="1"/>
  <c r="O290" i="1"/>
  <c r="O234" i="1"/>
  <c r="O321" i="1"/>
  <c r="O532" i="1"/>
  <c r="O465" i="1"/>
  <c r="O479" i="1"/>
  <c r="O158" i="1"/>
  <c r="O365" i="1"/>
  <c r="O434" i="1"/>
  <c r="O521" i="1"/>
  <c r="O476" i="1"/>
  <c r="O331" i="1"/>
  <c r="O57" i="1"/>
  <c r="O570" i="1"/>
  <c r="O316" i="1"/>
  <c r="O487" i="1"/>
  <c r="O497" i="1"/>
  <c r="O501" i="1"/>
  <c r="O195" i="1"/>
  <c r="O152" i="1"/>
  <c r="O546" i="1"/>
  <c r="O463" i="1"/>
  <c r="O426" i="1"/>
  <c r="O300" i="1"/>
  <c r="O258" i="1"/>
  <c r="O539" i="1"/>
  <c r="O187" i="1"/>
  <c r="O238" i="1"/>
  <c r="O182" i="1"/>
  <c r="O166" i="1"/>
  <c r="O509" i="1"/>
  <c r="O260" i="1"/>
  <c r="O13" i="1"/>
  <c r="O535" i="1"/>
  <c r="O391" i="1"/>
  <c r="O386" i="1"/>
  <c r="O141" i="1"/>
  <c r="O516" i="1"/>
  <c r="O420" i="1"/>
  <c r="O586" i="1"/>
  <c r="O557" i="1"/>
  <c r="O548" i="1"/>
  <c r="O20" i="1"/>
  <c r="O397" i="1"/>
  <c r="O530" i="1"/>
  <c r="O179" i="1"/>
  <c r="O543" i="1"/>
  <c r="O524" i="1"/>
  <c r="O243" i="1"/>
  <c r="O518" i="1"/>
  <c r="O343" i="1"/>
  <c r="O483" i="1"/>
  <c r="O83" i="1"/>
  <c r="O86" i="1"/>
  <c r="O206" i="1"/>
  <c r="O430" i="1"/>
  <c r="O271" i="1"/>
  <c r="O315" i="1"/>
  <c r="O504" i="1"/>
  <c r="O157" i="1"/>
  <c r="O213" i="1"/>
  <c r="O181" i="1"/>
  <c r="O492" i="1"/>
  <c r="O545" i="1"/>
  <c r="O242" i="1"/>
  <c r="O330" i="1"/>
  <c r="O36" i="1"/>
  <c r="O390" i="1"/>
  <c r="O523" i="1"/>
  <c r="O433" i="1"/>
  <c r="O503" i="1"/>
  <c r="O65" i="1"/>
  <c r="O329" i="1"/>
  <c r="O26" i="5"/>
  <c r="P26" i="5" s="1"/>
  <c r="O205" i="1"/>
  <c r="O28" i="1"/>
  <c r="Q14" i="5"/>
  <c r="R14" i="5" s="1"/>
  <c r="K26" i="5"/>
  <c r="L26" i="5" s="1"/>
  <c r="Q26" i="5"/>
  <c r="R26" i="5" s="1"/>
  <c r="Y26" i="5"/>
  <c r="Z26" i="5" s="1"/>
  <c r="U14" i="5"/>
  <c r="V14" i="5" s="1"/>
  <c r="I14" i="5"/>
  <c r="J14" i="5" s="1"/>
  <c r="K14" i="5"/>
  <c r="L14" i="5" s="1"/>
  <c r="M14" i="5"/>
  <c r="N14" i="5" s="1"/>
  <c r="O14" i="5"/>
  <c r="P14" i="5" s="1"/>
  <c r="W14" i="5"/>
  <c r="X14" i="5" s="1"/>
  <c r="G14" i="5"/>
  <c r="H14" i="5" s="1"/>
  <c r="E42" i="5"/>
  <c r="E15" i="5"/>
  <c r="D42" i="5"/>
  <c r="S26" i="5"/>
  <c r="T26" i="5" s="1"/>
  <c r="AA26" i="5"/>
  <c r="AB26" i="5" s="1"/>
  <c r="E14" i="5" l="1"/>
  <c r="F14" i="5" s="1"/>
  <c r="AC15" i="5"/>
  <c r="AC26" i="5"/>
  <c r="AC14" i="5"/>
  <c r="E43" i="5"/>
  <c r="E45" i="5" l="1"/>
</calcChain>
</file>

<file path=xl/sharedStrings.xml><?xml version="1.0" encoding="utf-8"?>
<sst xmlns="http://schemas.openxmlformats.org/spreadsheetml/2006/main" count="2372" uniqueCount="1089">
  <si>
    <t>1.1</t>
  </si>
  <si>
    <t>2.1</t>
  </si>
  <si>
    <t>3.1</t>
  </si>
  <si>
    <t>4.1</t>
  </si>
  <si>
    <t>TUBO DE POLIETILENO DE ALTA DENSIDADE, PEAD, PE-80, DE= 630 MM X 57,3 MM PAREDE (SDR 11 - PN 12,5 ) PARA REDE DE AGUA OU ESGOTO ( NBR 15561) - BDI = 15,28</t>
  </si>
  <si>
    <t>OBRAS DE ARTES CORRENTES</t>
  </si>
  <si>
    <t>UNID</t>
  </si>
  <si>
    <t>m</t>
  </si>
  <si>
    <t>m3</t>
  </si>
  <si>
    <t>m2</t>
  </si>
  <si>
    <t>m²</t>
  </si>
  <si>
    <t>mês</t>
  </si>
  <si>
    <t>6.7.5</t>
  </si>
  <si>
    <t>6.7.6</t>
  </si>
  <si>
    <t>6.7.7</t>
  </si>
  <si>
    <t>TRANSPORTE COM CAMINHÃO BASCULANTE DE 14 M³, EM VIA URBANA EM REVESTIMENTO PRIMÁRIO (UNIDADE: TXKM). AF_07/2020</t>
  </si>
  <si>
    <t>cabamento de superfície de piso de concreto com polimento mecânico com acabadora simples - Rev 03</t>
  </si>
  <si>
    <t>EXECUÇÃO DE PASSEIO (CALÇADA) OU PISO DE CONCRETO COM CONCRETO MOLDADO IN LOCO, USINADO, ACABAMENTO CONVENCIONAL, ESPESSURA 8 CM, ARMADO. AF_08/2022</t>
  </si>
  <si>
    <t>CP-S03641-
29720294</t>
  </si>
  <si>
    <t>TXKM</t>
  </si>
  <si>
    <t>M²</t>
  </si>
  <si>
    <t>ITEM</t>
  </si>
  <si>
    <t>CÓDIGO</t>
  </si>
  <si>
    <t>DESCRIÇÃO</t>
  </si>
  <si>
    <t>FONTE</t>
  </si>
  <si>
    <t>MOBILIZAÇÃO E DESMOBILIZAÇÃO</t>
  </si>
  <si>
    <t>COMP-55892563</t>
  </si>
  <si>
    <t>MOBILIZAÇÃO DE EQUIPAMENTOS DE MACEIÓ (Barra Nova) - REV.01</t>
  </si>
  <si>
    <t>UN</t>
  </si>
  <si>
    <t>1.2</t>
  </si>
  <si>
    <t>COMP-23854904</t>
  </si>
  <si>
    <t>DESMOBILIZAÇÃO DE EQUIPAMENTOS DE MACEIÓ (Barra Nova) - REV.01</t>
  </si>
  <si>
    <t>ADMINISTRAÇÃO DE OBRA</t>
  </si>
  <si>
    <t>COMP-37906178</t>
  </si>
  <si>
    <t>Composições Próprias</t>
  </si>
  <si>
    <t>UND</t>
  </si>
  <si>
    <t>CANTEIRO DE OBRA</t>
  </si>
  <si>
    <t>SINAPI</t>
  </si>
  <si>
    <t>M2</t>
  </si>
  <si>
    <t>3.2</t>
  </si>
  <si>
    <t>3.3</t>
  </si>
  <si>
    <t>3.4</t>
  </si>
  <si>
    <t>3.5</t>
  </si>
  <si>
    <t>TAPUME COM TELHA METÁLICA. AF_05/2018</t>
  </si>
  <si>
    <t>3.6</t>
  </si>
  <si>
    <t>INS-948131</t>
  </si>
  <si>
    <t>Aluguel de Terreno para instalação do Canteiro de Obra</t>
  </si>
  <si>
    <t>MÊS</t>
  </si>
  <si>
    <t>SERVIÇOS PRELIMINARES</t>
  </si>
  <si>
    <t>4.2</t>
  </si>
  <si>
    <t>4.3</t>
  </si>
  <si>
    <t>COMP-59055535</t>
  </si>
  <si>
    <t>Ligação Predial de Água no Passeio em 1 1/2", com fornecimento do material, inclusive hidrômetro de 20m3/h e caixa de proteção c/tampa de concreto - Exclusive hidrômetro - REV.05 - 11/2023</t>
  </si>
  <si>
    <t>un</t>
  </si>
  <si>
    <t>4.4</t>
  </si>
  <si>
    <t>CP-4488-S09416.01</t>
  </si>
  <si>
    <t>4.5</t>
  </si>
  <si>
    <t>CP-0401-73658.01</t>
  </si>
  <si>
    <t>LIGAÇÃO DOMICILIAR DE ESGOTO DN 100MM, DA CASA ATÉ A CAIXA, COMPOSTO POR 30,0M TUBO DE PVC ESGOTO PREDIAL DN 100MM E CAIXA DE ALVENARIA COM TAMPA DE CONCRETO - FORNECIMENTO E INSTALAÇÃO. REV.01(10/2021)</t>
  </si>
  <si>
    <t>4.6</t>
  </si>
  <si>
    <t>COMP-71435097</t>
  </si>
  <si>
    <t>DETALHAMENTO DOS PROJETOS E AS BUILT (BARRA NOVA). rev01</t>
  </si>
  <si>
    <t>VB</t>
  </si>
  <si>
    <t>4.7</t>
  </si>
  <si>
    <t>BANHEIRO QUIMICO 110X120X230CM COM MANUTENCAO - BDI = 15,28</t>
  </si>
  <si>
    <t>MES</t>
  </si>
  <si>
    <t>1º PARTE DAS RUAS</t>
  </si>
  <si>
    <t>5.1</t>
  </si>
  <si>
    <t>TERRAPLENAGEM</t>
  </si>
  <si>
    <t>5.1.1</t>
  </si>
  <si>
    <t>M3</t>
  </si>
  <si>
    <t>5.1.2</t>
  </si>
  <si>
    <t>Compactação de aterros a 100% do Proctor intermediário</t>
  </si>
  <si>
    <t>SICRO NOVO</t>
  </si>
  <si>
    <t>m³</t>
  </si>
  <si>
    <t>5.1.3</t>
  </si>
  <si>
    <t>T</t>
  </si>
  <si>
    <t>5.1.4</t>
  </si>
  <si>
    <t>5.1.5</t>
  </si>
  <si>
    <t>5.1.6</t>
  </si>
  <si>
    <t>Taxa de destinação de resíduo sólido em aterro, tipo inerte - BDI = 15,28</t>
  </si>
  <si>
    <t>5.2</t>
  </si>
  <si>
    <t>PAVIMENTAÇÃO</t>
  </si>
  <si>
    <t>5.2.1</t>
  </si>
  <si>
    <t>COMP-13012810</t>
  </si>
  <si>
    <t>5.2.2</t>
  </si>
  <si>
    <t>5.2.3</t>
  </si>
  <si>
    <t>5.2.4</t>
  </si>
  <si>
    <t>Escavação e carga de material de jazida com escavadeira hidráulica de 1,56 m³</t>
  </si>
  <si>
    <t>5.2.5</t>
  </si>
  <si>
    <t>5.2.6</t>
  </si>
  <si>
    <t>5.2.7</t>
  </si>
  <si>
    <t>5.2.8</t>
  </si>
  <si>
    <t>5.2.9</t>
  </si>
  <si>
    <t>TRANSPORTE COM CAMINHÃO BASCULANTE DE 14 M³, EM VIA URBANA PAVIMENTADA, ADICIONAL PARA DMT EXCEDENTE A 30 KM (UNIDADE: TXKM). AF_07/2020</t>
  </si>
  <si>
    <t>CP-96402-36775074</t>
  </si>
  <si>
    <t>EXECUÇÃO DE PINTURA DE LIGAÇÃO SEM EMULSÃO ASFÁLTICA RR-1C. AF_11/2019</t>
  </si>
  <si>
    <t>CP-95995-56578480</t>
  </si>
  <si>
    <t>AQUISIÇÃO DE MATERIAL ASFÁLTICO</t>
  </si>
  <si>
    <t>5.2.21.1</t>
  </si>
  <si>
    <t>Aquisição de material asfáltico - CAP-50/70 - BDI = 15,28</t>
  </si>
  <si>
    <t>5.2.21.2</t>
  </si>
  <si>
    <t>Aquisição de material asfáltico - Emulsão asfáltica para imprimação - EAI - BDI = 15,28</t>
  </si>
  <si>
    <t>5.2.21.3</t>
  </si>
  <si>
    <t>Aquisição de material asfáltico - RR 1C - BDI = 15,28</t>
  </si>
  <si>
    <t>TRANSPORTE DE MATERIAL ASFÁLTICO</t>
  </si>
  <si>
    <t>5.2.22.1</t>
  </si>
  <si>
    <t>Transporte de material asfáltico - CAP 50/70 - BDI = 15,28</t>
  </si>
  <si>
    <t>5.2.22.2</t>
  </si>
  <si>
    <t>Transporte de material asfáltico - EAI - BDI = 15,28</t>
  </si>
  <si>
    <t>5.2.22.3</t>
  </si>
  <si>
    <t>Transporte de material asfáltico - RR-1C - BDI = 15,28</t>
  </si>
  <si>
    <t>5.3</t>
  </si>
  <si>
    <t>DRENAGEM DE ÁGUAS PLUVIAIS</t>
  </si>
  <si>
    <t>5.3.1</t>
  </si>
  <si>
    <t>MOVIMENTO DE TERRA</t>
  </si>
  <si>
    <t>5.3.1.1</t>
  </si>
  <si>
    <t>5.3.1.2</t>
  </si>
  <si>
    <t>5.3.1.3</t>
  </si>
  <si>
    <t>5.3.1.4</t>
  </si>
  <si>
    <t>5.3.1.5</t>
  </si>
  <si>
    <t>5.3.1.6</t>
  </si>
  <si>
    <t>5.3.1.7</t>
  </si>
  <si>
    <t>5.3.1.8</t>
  </si>
  <si>
    <t>5.3.1.9</t>
  </si>
  <si>
    <t>5.3.1.10</t>
  </si>
  <si>
    <t>5.3.1.11</t>
  </si>
  <si>
    <t>5.3.1.12</t>
  </si>
  <si>
    <t>CP-C3214-85377573</t>
  </si>
  <si>
    <t>ENVÓLTORIA DE AREIA, ESPALHAMENTO E ADENSAMENTO DE AREIA.</t>
  </si>
  <si>
    <t>5.3.1.13</t>
  </si>
  <si>
    <t>5.3.1.14</t>
  </si>
  <si>
    <t>5.3.1.15</t>
  </si>
  <si>
    <t>5.3.1.16</t>
  </si>
  <si>
    <t>Espalhamento de material de bota-fora c/ trator esteira Cat - D-6 ou similar</t>
  </si>
  <si>
    <t>5.3.2</t>
  </si>
  <si>
    <t>ESCORAMENTOS</t>
  </si>
  <si>
    <t>5.3.2.1</t>
  </si>
  <si>
    <t>5.3.2.2</t>
  </si>
  <si>
    <t>CP-6509-S07134</t>
  </si>
  <si>
    <t>5.3.3</t>
  </si>
  <si>
    <t>DEMOLIÇÕES, RECOMPOSIÇÕES E INTERFERÊNCIAS</t>
  </si>
  <si>
    <t>5.3.3.1</t>
  </si>
  <si>
    <t>5.3.3.2</t>
  </si>
  <si>
    <t>5.3.3.3</t>
  </si>
  <si>
    <t>CHAPISCO APLICADO EM ALVENARIAS E ESTRUTURAS DE CONCRETO INTERNAS, COM COLHER DE PEDREIRO.  ARGAMASSA TRAÇO 1:3 COM PREPARO MANUAL. AF_10/2022</t>
  </si>
  <si>
    <t>5.3.3.4</t>
  </si>
  <si>
    <t>5.3.3.5</t>
  </si>
  <si>
    <t>5.3.3.6</t>
  </si>
  <si>
    <t>M</t>
  </si>
  <si>
    <t>5.3.3.7</t>
  </si>
  <si>
    <t>5.3.3.8</t>
  </si>
  <si>
    <t>5.3.3.9</t>
  </si>
  <si>
    <t>5.3.3.10</t>
  </si>
  <si>
    <t>CP-91795-69460061</t>
  </si>
  <si>
    <t>5.3.3.11</t>
  </si>
  <si>
    <t>5.3.4</t>
  </si>
  <si>
    <t>5.3.4.1</t>
  </si>
  <si>
    <t>COMP-34042959</t>
  </si>
  <si>
    <t>Locação topográfica com nivelamento, inclusive conferências. REV01</t>
  </si>
  <si>
    <t>5.3.4.2</t>
  </si>
  <si>
    <t>5.3.4.3</t>
  </si>
  <si>
    <t>CP-83669-69386331</t>
  </si>
  <si>
    <t>FORNECIMENTO/INSTALACAO MANTA BIDIM RT-16</t>
  </si>
  <si>
    <t>5.3.4.4</t>
  </si>
  <si>
    <t>5.3.4.5</t>
  </si>
  <si>
    <t>CP-5745-S07369</t>
  </si>
  <si>
    <t>5.3.4.6</t>
  </si>
  <si>
    <t>COMP-55694280</t>
  </si>
  <si>
    <t>Forma metálica  para pré-moldados, em chapa e perfis de aço, 60 usos (REV01)</t>
  </si>
  <si>
    <t>5.3.4.7</t>
  </si>
  <si>
    <t>KG</t>
  </si>
  <si>
    <t>5.3.4.8</t>
  </si>
  <si>
    <t>5.3.4.9</t>
  </si>
  <si>
    <t>5.3.4.10</t>
  </si>
  <si>
    <t>CP-103385- 19715312</t>
  </si>
  <si>
    <t>ASSENTAMENTO - TUBO PEAD LISO PARA REDE DE ÁGUA OU ESGOTO, DIÂMETRO DE 400 MM, JUNTA SOLDADA (NÃO INCLUI A EXECUÇÃO DE SOLDA). AF_12/2021</t>
  </si>
  <si>
    <t>5.3.4.11</t>
  </si>
  <si>
    <t>ASSENTAMENTO DE GUIA (MEIO-FIO) EM TRECHO RETO, CONFECCIONADA EM CONCRETO PRÉ-FABRICADO, DIMENSÕES 100X15X13X30 CM (COMPRIMENTO X BASE INFERIOR X BASE SUPERIOR X ALTURA), PARA VIAS URBANAS (USO VIÁRIO). AF_06/2016</t>
  </si>
  <si>
    <t>5.3.4.12</t>
  </si>
  <si>
    <t>PINTURA DE MEIO-FIO COM TINTA BRANCA A BASE DE CAL (CAIAÇÃO). AF_05/2021</t>
  </si>
  <si>
    <t>5.3.4.13</t>
  </si>
  <si>
    <t>5.3.4.14</t>
  </si>
  <si>
    <t>CP-23.01.50U- 11548051</t>
  </si>
  <si>
    <t>IMPLANTACAO DE TRAVESSIA PELO METODO NAO DESTRUTIVO COM TUBO CAMISA EM ACO CARBONO 800 MM, INCLUSIVE FORNECIMENTO DO TUBO. - BDI = 15,28</t>
  </si>
  <si>
    <t>5.3.4.15</t>
  </si>
  <si>
    <t>COMP-93808157</t>
  </si>
  <si>
    <t>5.3.4.16</t>
  </si>
  <si>
    <t>5.3.4.17</t>
  </si>
  <si>
    <t>5.3.4.18</t>
  </si>
  <si>
    <t>5.3.4.19</t>
  </si>
  <si>
    <t>5.3.4.20</t>
  </si>
  <si>
    <t>5.3.4.21</t>
  </si>
  <si>
    <t>Dissipador de energia - DEB 04 - areia, brita e pedra de mão comerciais</t>
  </si>
  <si>
    <t>5.3.4.22</t>
  </si>
  <si>
    <t>Dissipador de energia - DEB 05 - areia, brita e pedra de mão comerciais</t>
  </si>
  <si>
    <t>5.3.4.23</t>
  </si>
  <si>
    <t>Dissipador de energia - DEB 06 - areia, brita e pedra de mão comerciais</t>
  </si>
  <si>
    <t>5.3.4.24</t>
  </si>
  <si>
    <t>5.3.5</t>
  </si>
  <si>
    <t>PV'S</t>
  </si>
  <si>
    <t>5.3.5.1</t>
  </si>
  <si>
    <t>5.3.5.2</t>
  </si>
  <si>
    <t>5.3.5.3</t>
  </si>
  <si>
    <t>5.3.5.4</t>
  </si>
  <si>
    <t>5.3.5.5</t>
  </si>
  <si>
    <t>5.3.5.6</t>
  </si>
  <si>
    <t>5.3.5.7</t>
  </si>
  <si>
    <t>5.3.5.8</t>
  </si>
  <si>
    <t>5.3.5.9</t>
  </si>
  <si>
    <t>5.3.5.10</t>
  </si>
  <si>
    <t>5.3.5.11</t>
  </si>
  <si>
    <t>CP-83691-36663800</t>
  </si>
  <si>
    <t>5.3.5.12</t>
  </si>
  <si>
    <t>5.3.5.13</t>
  </si>
  <si>
    <t>5.3.5.14</t>
  </si>
  <si>
    <t>ACRÉSCIMO PARA POÇO DE VISITA RETANGULAR PARA DRENAGEM, EM ALVENARIA COM BLOCOS DE CONCRETO, DIMENSÕES INTERNAS = 1X1 M. AF_12/2020</t>
  </si>
  <si>
    <t>5.3.5.15</t>
  </si>
  <si>
    <t>ACRÉSCIMO PARA POÇO DE VISITA RETANGULAR PARA DRENAGEM, EM ALVENARIA COM BLOCOS DE CONCRETO, DIMENSÕES INTERNAS = 1,5X1,5 M. AF_12/2020</t>
  </si>
  <si>
    <t>5.3.5.16</t>
  </si>
  <si>
    <t>ACRÉSCIMO PARA POÇO DE VISITA RETANGULAR PARA DRENAGEM, EM ALVENARIA COM BLOCOS DE CONCRETO, DIMENSÕES INTERNAS = 2X2 M. AF_12/2020</t>
  </si>
  <si>
    <t>5.3.5.17</t>
  </si>
  <si>
    <t>ACRÉSCIMO PARA POÇO DE VISITA RETANGULAR PARA DRENAGEM, EM ALVENARIA COM BLOCOS DE CONCRETO, DIMENSÕES INTERNAS = 2X2,5 M. AF_12/2020</t>
  </si>
  <si>
    <t>5.3.6</t>
  </si>
  <si>
    <t>BOCA DE LOBO</t>
  </si>
  <si>
    <t>5.3.6.1</t>
  </si>
  <si>
    <t>5.3.6.2</t>
  </si>
  <si>
    <t>5.3.6.3</t>
  </si>
  <si>
    <t>5.3.6.4</t>
  </si>
  <si>
    <t>5.3.6.5</t>
  </si>
  <si>
    <t>5.3.6.6</t>
  </si>
  <si>
    <t>5.3.6.7</t>
  </si>
  <si>
    <t>5.3.6.8</t>
  </si>
  <si>
    <t>5.3.6.9</t>
  </si>
  <si>
    <t>5.3.6.10</t>
  </si>
  <si>
    <t>Taxa de destinação de resíduo sólido em aterro, tipo inerte</t>
  </si>
  <si>
    <t>5.3.7</t>
  </si>
  <si>
    <t>SINALIZAÇÃO</t>
  </si>
  <si>
    <t>5.3.7.1</t>
  </si>
  <si>
    <t>Sinalização noturna com tela tapume pvc, balde plástico fiação e lâmpada, reutilização 7 vezes</t>
  </si>
  <si>
    <t>5.3.7.2</t>
  </si>
  <si>
    <t>COMP-71004308</t>
  </si>
  <si>
    <t>PASSADICOS COM TABUAS DE MADEIRA PARA VEICULOS</t>
  </si>
  <si>
    <t>5.3.7.3</t>
  </si>
  <si>
    <t>CP-0213-74219/001</t>
  </si>
  <si>
    <t>PASSADICOS COM TABUAS DE MADEIRA PARA PEDESTRES</t>
  </si>
  <si>
    <t>5.3.7.4</t>
  </si>
  <si>
    <t>COMP-40001608</t>
  </si>
  <si>
    <t>5.3.8</t>
  </si>
  <si>
    <t>CAIXA DE REUNIÃO</t>
  </si>
  <si>
    <t>5.3.8.1</t>
  </si>
  <si>
    <t>MOVIMENTAÇÃO DE TERRAS</t>
  </si>
  <si>
    <t>5.3.8.1.1</t>
  </si>
  <si>
    <t>5.3.8.1.2</t>
  </si>
  <si>
    <t>5.3.8.1.3</t>
  </si>
  <si>
    <t>5.3.8.1.4</t>
  </si>
  <si>
    <t>Apiloamento manual</t>
  </si>
  <si>
    <t>5.3.8.1.5</t>
  </si>
  <si>
    <t>5.3.8.1.6</t>
  </si>
  <si>
    <t>5.3.8.1.7</t>
  </si>
  <si>
    <t>5.3.8.2</t>
  </si>
  <si>
    <t>ALVENARIA EM PEDRA</t>
  </si>
  <si>
    <t>5.3.8.2.1</t>
  </si>
  <si>
    <t>5.3.8.2.2</t>
  </si>
  <si>
    <t>CP-6724-S00091</t>
  </si>
  <si>
    <t>5.3.8.2.3</t>
  </si>
  <si>
    <t>5.3.8.2.4</t>
  </si>
  <si>
    <t>5.3.8.2.5</t>
  </si>
  <si>
    <t>5.3.8.2.6</t>
  </si>
  <si>
    <t>5.3.8.2.7</t>
  </si>
  <si>
    <t>5.3.8.2.8</t>
  </si>
  <si>
    <t>5.3.8.2.9</t>
  </si>
  <si>
    <t>5.3.8.2.10</t>
  </si>
  <si>
    <t>Tubo de PVC para dreno tipo barbacã - D = 50 mm - fornecimento e instalação</t>
  </si>
  <si>
    <t>5.3.8.2.11</t>
  </si>
  <si>
    <t>5.3.8.2.12</t>
  </si>
  <si>
    <t>5.3.8.3</t>
  </si>
  <si>
    <t>PROTEÇÃO</t>
  </si>
  <si>
    <t>5.3.8.3.1</t>
  </si>
  <si>
    <t>COMP-82751017</t>
  </si>
  <si>
    <t>Grade proteção c/ barra quadrada ferro 5/8"</t>
  </si>
  <si>
    <t>5.4</t>
  </si>
  <si>
    <t>5.4.1</t>
  </si>
  <si>
    <t>SINALIZAÇÃO HORIZONTAL</t>
  </si>
  <si>
    <t>5.4.1.1</t>
  </si>
  <si>
    <t>Pintura de faixa com tinta acrílica - espessura de 0,4 mm</t>
  </si>
  <si>
    <t>5.4.1.2</t>
  </si>
  <si>
    <t>Pintura de setas e zebrados com tinta acrílica - espessura de 0,4 mm</t>
  </si>
  <si>
    <t>5.4.1.3</t>
  </si>
  <si>
    <t>5.4.1.4</t>
  </si>
  <si>
    <t>Tachão refletivo em resina sintética - bidirecional - fornecimento e colocação</t>
  </si>
  <si>
    <t>5.4.2</t>
  </si>
  <si>
    <t>SINALIZAÇÃO VERTICAL</t>
  </si>
  <si>
    <t>5.4.2.1</t>
  </si>
  <si>
    <t>5.4.2.2</t>
  </si>
  <si>
    <t>5.4.2.3</t>
  </si>
  <si>
    <t>un.dia</t>
  </si>
  <si>
    <t>5.4.2.4</t>
  </si>
  <si>
    <t>5.4.2.5</t>
  </si>
  <si>
    <t>5.4.2.6</t>
  </si>
  <si>
    <t>Barreira de sinalização tipo I de direcionamento ou bloqueio - confecção</t>
  </si>
  <si>
    <t>5.4.2.7</t>
  </si>
  <si>
    <t>5.5</t>
  </si>
  <si>
    <t>ACESSEBILIDADE</t>
  </si>
  <si>
    <t>5.5.1</t>
  </si>
  <si>
    <t>5.5.2</t>
  </si>
  <si>
    <t>5.5.3</t>
  </si>
  <si>
    <t>5.5.4</t>
  </si>
  <si>
    <t>5.5.5</t>
  </si>
  <si>
    <t>5.5.6</t>
  </si>
  <si>
    <t>5.5.7</t>
  </si>
  <si>
    <t>Pintura de setas e zebrados com tinta acrílica emulsionada em água - espessura de 0,3 mm</t>
  </si>
  <si>
    <t>5.5.8</t>
  </si>
  <si>
    <t>5.5.9</t>
  </si>
  <si>
    <t>2ª PARTE DAS RUAS</t>
  </si>
  <si>
    <t>6.1</t>
  </si>
  <si>
    <t>6.1.1</t>
  </si>
  <si>
    <t>6.1.2</t>
  </si>
  <si>
    <t>6.1.3</t>
  </si>
  <si>
    <t>6.1.4</t>
  </si>
  <si>
    <t>6.1.5</t>
  </si>
  <si>
    <t>6.1.6</t>
  </si>
  <si>
    <t>6.2</t>
  </si>
  <si>
    <t>SERVIÇOS DE PAVIMENTAÇÃO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</si>
  <si>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</si>
  <si>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</si>
  <si>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</si>
  <si>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</si>
  <si>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</si>
  <si>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</si>
  <si>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</si>
  <si>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</si>
  <si>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</si>
  <si>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Aquisição de Material Asfáltico</t>
  </si>
  <si>
    <t>6.2.21.1</t>
  </si>
  <si>
    <t>6.2.21.2</t>
  </si>
  <si>
    <t>6.2.21.3</t>
  </si>
  <si>
    <t>Transporte de Material Asfáltico</t>
  </si>
  <si>
    <t>6.2.22.1</t>
  </si>
  <si>
    <t>6.2.22.2</t>
  </si>
  <si>
    <t>6.2.22.3</t>
  </si>
  <si>
    <t>6.3</t>
  </si>
  <si>
    <t>SERVIÇOS DE DRENAGEM</t>
  </si>
  <si>
    <t>6.3.1</t>
  </si>
  <si>
    <t>6.3.1.1</t>
  </si>
  <si>
    <t>6.3.1.2</t>
  </si>
  <si>
    <t>6.3.1.3</t>
  </si>
  <si>
    <t>6.3.1.4</t>
  </si>
  <si>
    <t>6.3.1.5</t>
  </si>
  <si>
    <t>6.3.1.6</t>
  </si>
  <si>
    <t>6.3.1.7</t>
  </si>
  <si>
    <t>6.3.1.8</t>
  </si>
  <si>
    <t>6.3.1.9</t>
  </si>
  <si>
    <t>6.3.1.10</t>
  </si>
  <si>
    <t>6.3.1.11</t>
  </si>
  <si>
    <t>6.3.1.12</t>
  </si>
  <si>
    <t>6.3.1.13</t>
  </si>
  <si>
    <t>6.3.1.14</t>
  </si>
  <si>
    <t>6.3.2</t>
  </si>
  <si>
    <t>6.3.2.1</t>
  </si>
  <si>
    <t>6.3.3</t>
  </si>
  <si>
    <t>6.3.3.1</t>
  </si>
  <si>
    <t>6.3.3.2</t>
  </si>
  <si>
    <t>CHAPISCO APLICADO EM ALVENARIAS E ESTRUTURAS DE CONCRETO INTERNAS, COM COLHER DE PEDREIRO. ARGAMASSA TRAÇO 1:3 COM PREPARO MANUAL. AF_10/2022</t>
  </si>
  <si>
    <t>6.3.3.3</t>
  </si>
  <si>
    <t>6.3.3.4</t>
  </si>
  <si>
    <t>6.3.3.5</t>
  </si>
  <si>
    <t>6.3.3.6</t>
  </si>
  <si>
    <t>6.3.3.7</t>
  </si>
  <si>
    <t>6.3.3.8</t>
  </si>
  <si>
    <t>6.3.3.9</t>
  </si>
  <si>
    <t>6.3.3.10</t>
  </si>
  <si>
    <t>6.3.4</t>
  </si>
  <si>
    <t>6.3.4.1</t>
  </si>
  <si>
    <t>6.3.4.2</t>
  </si>
  <si>
    <t>6.3.4.3</t>
  </si>
  <si>
    <t>6.3.4.4</t>
  </si>
  <si>
    <t>6.3.4.5</t>
  </si>
  <si>
    <t>6.3.4.6</t>
  </si>
  <si>
    <t>6.3.4.7</t>
  </si>
  <si>
    <t>6.3.4.8</t>
  </si>
  <si>
    <t>6.3.4.9</t>
  </si>
  <si>
    <t>6.3.4.10</t>
  </si>
  <si>
    <t>6.3.4.11</t>
  </si>
  <si>
    <t>6.3.4.12</t>
  </si>
  <si>
    <t>6.3.4.13</t>
  </si>
  <si>
    <t>Descida d’água de aterros tipo rápido - DAR 02 - areia e brita comerciais</t>
  </si>
  <si>
    <t>6.3.4.14</t>
  </si>
  <si>
    <t>6.3.4.15</t>
  </si>
  <si>
    <t>6.3.4.16</t>
  </si>
  <si>
    <t>6.3.4.17</t>
  </si>
  <si>
    <t>COMP-82970260</t>
  </si>
  <si>
    <t>Entrada para descida d’água - EDA 02 - areia e brita comerciais RV2</t>
  </si>
  <si>
    <t>6.3.4.18</t>
  </si>
  <si>
    <t>Dissipador de energia - DEB 01 - areia, brita e pedra de mão comerciais</t>
  </si>
  <si>
    <t>6.3.5</t>
  </si>
  <si>
    <t>6.3.5.1</t>
  </si>
  <si>
    <t>6.3.5.2</t>
  </si>
  <si>
    <t>6.3.5.3</t>
  </si>
  <si>
    <t>6.3.5.4</t>
  </si>
  <si>
    <t>6.3.5.5</t>
  </si>
  <si>
    <t>6.3.5.6</t>
  </si>
  <si>
    <t>6.3.5.7</t>
  </si>
  <si>
    <t>6.3.5.8</t>
  </si>
  <si>
    <t>6.3.5.9</t>
  </si>
  <si>
    <t>6.3.6</t>
  </si>
  <si>
    <t>6.3.6.1</t>
  </si>
  <si>
    <t>6.3.6.2</t>
  </si>
  <si>
    <t>6.3.6.3</t>
  </si>
  <si>
    <t>6.3.6.4</t>
  </si>
  <si>
    <t>6.3.6.5</t>
  </si>
  <si>
    <t>6.3.6.6</t>
  </si>
  <si>
    <t>6.3.6.7</t>
  </si>
  <si>
    <t>6.3.6.8</t>
  </si>
  <si>
    <t>6.3.6.9</t>
  </si>
  <si>
    <t>6.3.7</t>
  </si>
  <si>
    <t>6.3.7.1</t>
  </si>
  <si>
    <t>6.3.7.2</t>
  </si>
  <si>
    <t>6.3.7.3</t>
  </si>
  <si>
    <t>6.3.7.4</t>
  </si>
  <si>
    <t>6.4</t>
  </si>
  <si>
    <t>6.4.1</t>
  </si>
  <si>
    <t>6.4.1.1</t>
  </si>
  <si>
    <t>6.4.1.2</t>
  </si>
  <si>
    <t>6.4.1.3</t>
  </si>
  <si>
    <t>6.4.1.4</t>
  </si>
  <si>
    <t>6.4.2</t>
  </si>
  <si>
    <t>6.4.2.1</t>
  </si>
  <si>
    <t>6.4.2.2</t>
  </si>
  <si>
    <t>6.4.2.3</t>
  </si>
  <si>
    <t>6.4.2.4</t>
  </si>
  <si>
    <t>6.4.2.5</t>
  </si>
  <si>
    <t>6.4.2.6</t>
  </si>
  <si>
    <t>6.4.2.7</t>
  </si>
  <si>
    <t>6.5</t>
  </si>
  <si>
    <t>RESERVATÓRIO</t>
  </si>
  <si>
    <t>6.5.1</t>
  </si>
  <si>
    <t>6.5.1.1.1</t>
  </si>
  <si>
    <t>6.5.1.1.2</t>
  </si>
  <si>
    <t>6.5.1.1.3</t>
  </si>
  <si>
    <t>6.5.1.1.4</t>
  </si>
  <si>
    <t>6.5.1.1.5</t>
  </si>
  <si>
    <t>6.5.1.1.6</t>
  </si>
  <si>
    <t>6.5.1.1.7</t>
  </si>
  <si>
    <t>6.5.1.1.8</t>
  </si>
  <si>
    <t>6.5.1.1.9</t>
  </si>
  <si>
    <t>COMP-22219714</t>
  </si>
  <si>
    <t>Escoramento metálico p/ valas, 4,00m&lt;=h&lt;=6,00 m, com pranchas metálicas de 4,7 mm x 30 cm e longarinas e transversinas em perfis metálicos, reaproveitamento : 60 vezes. rev 01</t>
  </si>
  <si>
    <t>6.5.1.1.10</t>
  </si>
  <si>
    <t>6.5.1.1.11</t>
  </si>
  <si>
    <t>6.5.1.2</t>
  </si>
  <si>
    <t>6.5.1.2.1</t>
  </si>
  <si>
    <t>6.5.1.2.2</t>
  </si>
  <si>
    <t>6.5.1.2.3</t>
  </si>
  <si>
    <t>6.5.1.2.4</t>
  </si>
  <si>
    <t>6.5.1.2.5</t>
  </si>
  <si>
    <t>6.5.1.2.6</t>
  </si>
  <si>
    <t>6.5.1.2.7</t>
  </si>
  <si>
    <t>6.5.1.2.8</t>
  </si>
  <si>
    <t>6.5.1.2.9</t>
  </si>
  <si>
    <t>6.5.2</t>
  </si>
  <si>
    <t>ESTRUTURA</t>
  </si>
  <si>
    <t>6.5.2.1</t>
  </si>
  <si>
    <t>COMP-84712696</t>
  </si>
  <si>
    <t>6.5.2.2</t>
  </si>
  <si>
    <t>6.5.2.3</t>
  </si>
  <si>
    <t>CP-103675- 63376965</t>
  </si>
  <si>
    <t>6.5.2.4</t>
  </si>
  <si>
    <t>6.5.2.5</t>
  </si>
  <si>
    <t>6.5.2.6</t>
  </si>
  <si>
    <t>6.5.2.7</t>
  </si>
  <si>
    <t>6.5.2.8</t>
  </si>
  <si>
    <t>6.5.2.9</t>
  </si>
  <si>
    <t>6.5.2.10</t>
  </si>
  <si>
    <t>6.5.2.11</t>
  </si>
  <si>
    <t>6.5.3</t>
  </si>
  <si>
    <t>PEÇAS, EQUIPAMENTOS E DIVERSOS</t>
  </si>
  <si>
    <t>6.5.3.1</t>
  </si>
  <si>
    <t>Escada marinheiro em barra chata de ferro 2" x 5/16"</t>
  </si>
  <si>
    <t>6.5.3.2</t>
  </si>
  <si>
    <t>S06540</t>
  </si>
  <si>
    <t>Fornecimento de tubo em ferro fundido, c/ flanges PN 10, diam. = 250mm, L=1,00m - BDI = 15,28</t>
  </si>
  <si>
    <t>ORSE</t>
  </si>
  <si>
    <t>6.5.3.3</t>
  </si>
  <si>
    <t>6.5.3.4</t>
  </si>
  <si>
    <t>M011709053</t>
  </si>
  <si>
    <t>RFF10 FoFo DN 400 X 250 78,000 kg - BDI = 15,28</t>
  </si>
  <si>
    <t>EMBASA</t>
  </si>
  <si>
    <t>PC</t>
  </si>
  <si>
    <t>6.5.3.5</t>
  </si>
  <si>
    <t>M011907173</t>
  </si>
  <si>
    <t>TFF25 FoFo DN 600 X 400 414,000 kg - BDI = 15,28</t>
  </si>
  <si>
    <t>6.5.3.6</t>
  </si>
  <si>
    <t>I3479</t>
  </si>
  <si>
    <t>CURVA DE PÉ 90 FF PARA ÁGUA DN 250 PN10 - BDI = 15,28</t>
  </si>
  <si>
    <t>SEINFRA</t>
  </si>
  <si>
    <t>6.5.3.7</t>
  </si>
  <si>
    <t>Fornecimento de curva 90º, em ferro fundido, com flanges pn 10, diam. = 250mm - BDI = 15,28</t>
  </si>
  <si>
    <t>6.5.3.8</t>
  </si>
  <si>
    <t>I05348</t>
  </si>
  <si>
    <t>Curva 45º, em fofo, c/ flanges pn 10, d= 250mm - BDI = 15,28</t>
  </si>
  <si>
    <t>6.5.3.9</t>
  </si>
  <si>
    <t>6.5.3.10</t>
  </si>
  <si>
    <t>6.5.3.11</t>
  </si>
  <si>
    <t>CP-439201-S05246</t>
  </si>
  <si>
    <t>Assentamento de conexões em ferro fundido, junta mecânica, diam.= 250 mm</t>
  </si>
  <si>
    <t>6.5.3.12</t>
  </si>
  <si>
    <t>6.5.3.13</t>
  </si>
  <si>
    <t>6.5.3.14</t>
  </si>
  <si>
    <t>I3355</t>
  </si>
  <si>
    <t>CURVA 45 FoFo BB JUNTA ELÁSTICA PARA ÁGUA DN 600 - BDI = 15,28</t>
  </si>
  <si>
    <t>6.5.3.15</t>
  </si>
  <si>
    <t>Assentamento de conexões em ferro fundido, junta elástica, diam.= 600 mm</t>
  </si>
  <si>
    <t>6.5.3.16</t>
  </si>
  <si>
    <t>6.5.3.17</t>
  </si>
  <si>
    <t>CP-1003-S12313</t>
  </si>
  <si>
    <t>CORRENTE GALVANIZADA</t>
  </si>
  <si>
    <t>6.5.3.18</t>
  </si>
  <si>
    <t>CP-4668-S11000</t>
  </si>
  <si>
    <t>6.5.3.19</t>
  </si>
  <si>
    <t>COMP-57350320</t>
  </si>
  <si>
    <t>6.5.3.20</t>
  </si>
  <si>
    <t>6.5.4</t>
  </si>
  <si>
    <t>EQUIPAMENTOS</t>
  </si>
  <si>
    <t>6.5.4.1</t>
  </si>
  <si>
    <t>INS-45824551-05/23</t>
  </si>
  <si>
    <t>Bomba submersível ; Vazão máxima: 950,00m³/hAltura Manométrica: 10 m. KSB KRT K250-400 VAZÃO 950,00m³/h ; AMT 10 mca ; 50cv 380V Trif - 23/05/23(Base) - BDI = 15,28</t>
  </si>
  <si>
    <t>und.</t>
  </si>
  <si>
    <t>6.5.4.2</t>
  </si>
  <si>
    <t>COMP-59495165</t>
  </si>
  <si>
    <t>INSTALACAO DE CONJUNTO MOTOBOMBA SUBMESÍVEL</t>
  </si>
  <si>
    <t>6.5.4.3</t>
  </si>
  <si>
    <t>COMP-41242326</t>
  </si>
  <si>
    <t>6.5.5</t>
  </si>
  <si>
    <t>MURO EXTERNO E ÁREA EXTERNA</t>
  </si>
  <si>
    <t>6.5.5.1</t>
  </si>
  <si>
    <t>DEMOLIÇÃO</t>
  </si>
  <si>
    <t>6.5.5.1.1</t>
  </si>
  <si>
    <t>CC_517.01-S4177</t>
  </si>
  <si>
    <t>6.5.5.1.2</t>
  </si>
  <si>
    <t>6.5.5.1.3</t>
  </si>
  <si>
    <t>6.5.5.1.4</t>
  </si>
  <si>
    <t>6.5.5.1.5</t>
  </si>
  <si>
    <t>COMP-39652616</t>
  </si>
  <si>
    <t>6.5.5.2</t>
  </si>
  <si>
    <t>INFRAESTRUTURAS(FUNDAÇÕES, CINTAMENTOS E PISO)</t>
  </si>
  <si>
    <t>6.5.5.2.1</t>
  </si>
  <si>
    <t>6.5.5.2.2</t>
  </si>
  <si>
    <t>6.5.5.2.3</t>
  </si>
  <si>
    <t>CONCRETO MAGRO PARA LASTRO, TRAÇO 1:4,5:4,5 (EM MASSA SECA DE CIMENTO/ AREIA MÉDIA/ BRITA 1) - PREPARO MECÂNICO COM BETONEIRA 400 L. AF_05/2021</t>
  </si>
  <si>
    <t>6.5.5.2.4</t>
  </si>
  <si>
    <t>6.5.5.2.5</t>
  </si>
  <si>
    <t>6.5.5.2.6</t>
  </si>
  <si>
    <t>CONCRETAGEM DE BLOCOS DE COROAMENTO E VIGAS BALDRAMES, FCK 30 MPA, COM USO DE BOMBA ? LANÇAMENTO, ADENSAMENTO E ACABAMENTO. AF_06/2017</t>
  </si>
  <si>
    <t>6.5.5.2.7</t>
  </si>
  <si>
    <t>COMP-31091131</t>
  </si>
  <si>
    <t>ENSAIO DE RESISTENCIA A COMPRESSAO SIMPLES - CONCRETO</t>
  </si>
  <si>
    <t>6.5.5.2.8</t>
  </si>
  <si>
    <t>IMPERMEABILIZAÇÃO DE SUPERFÍCIE COM EMULSÃO ASFÁLTICA, 2 DEMÃOS. AF_09/2023</t>
  </si>
  <si>
    <t>6.5.5.2.9</t>
  </si>
  <si>
    <t>6.5.5.2.10</t>
  </si>
  <si>
    <t>6.5.5.2.11</t>
  </si>
  <si>
    <t>6.5.5.2.12</t>
  </si>
  <si>
    <t>6.5.5.2.13</t>
  </si>
  <si>
    <t>COMP-13583027</t>
  </si>
  <si>
    <t>CARGA E DESCARGA MANUAL DE ENTULHO EM CARRO DE MÃO</t>
  </si>
  <si>
    <t>6.5.5.3</t>
  </si>
  <si>
    <t>SUPERESTRUTURAS(PILARES,VIGAS E LAJES)</t>
  </si>
  <si>
    <t>6.5.5.3.1</t>
  </si>
  <si>
    <t>6.5.5.3.2</t>
  </si>
  <si>
    <t>6.5.5.3.3</t>
  </si>
  <si>
    <t>CP-7262-92726</t>
  </si>
  <si>
    <t>CONCRETAGEM DE VIGAS E LAJES, FCK=30 MPA, PARA LAJES MACIÇAS OU NERVURADAS COM USO DE BOMBA EM EDIFICAÇÃO COM ÁREA MÉDIA DE LAJES MAIOR QUE 20 M² - LANÇAMENTO, ADENSAMENTO E ACABAMENTO. AF_12/2015</t>
  </si>
  <si>
    <t>6.5.5.3.4</t>
  </si>
  <si>
    <t>6.5.5.3.5</t>
  </si>
  <si>
    <t>6.5.5.3.6</t>
  </si>
  <si>
    <t>6.5.5.3.7</t>
  </si>
  <si>
    <t>6.5.5.3.8</t>
  </si>
  <si>
    <t>6.5.5.4</t>
  </si>
  <si>
    <t>PAREDES E PAINÉIS</t>
  </si>
  <si>
    <t>6.5.5.4.1</t>
  </si>
  <si>
    <t>6.5.5.5</t>
  </si>
  <si>
    <t>REVESTIMENTOS PAREDE</t>
  </si>
  <si>
    <t>6.5.5.5.1</t>
  </si>
  <si>
    <t>6.5.5.5.2</t>
  </si>
  <si>
    <t>6.5.5.5.3</t>
  </si>
  <si>
    <t>6.5.5.6</t>
  </si>
  <si>
    <t>PINTURAS - PAREDES</t>
  </si>
  <si>
    <t>6.5.5.6.1</t>
  </si>
  <si>
    <t>FUNDO SELADOR ACRÍLICO, APLICAÇÃO MANUAL EM PAREDE, UMA DEMÃO. AF_04/2023</t>
  </si>
  <si>
    <t>6.5.5.6.2</t>
  </si>
  <si>
    <t>6.5.5.6.3</t>
  </si>
  <si>
    <t>6.5.5.7</t>
  </si>
  <si>
    <t>ESQUADRIAS</t>
  </si>
  <si>
    <t>6.5.5.7.1</t>
  </si>
  <si>
    <t>PORTA DE ABRIR, 02 FOLHAS , EM CHAPA DE AÇO</t>
  </si>
  <si>
    <t>6.5.5.7.2</t>
  </si>
  <si>
    <t>6.5.6</t>
  </si>
  <si>
    <t>CASA DO GERADOR</t>
  </si>
  <si>
    <t>6.5.6.1</t>
  </si>
  <si>
    <t>6.5.6.1.1</t>
  </si>
  <si>
    <t>6.5.6.1.2</t>
  </si>
  <si>
    <t>6.5.6.1.3</t>
  </si>
  <si>
    <t>6.5.6.1.4</t>
  </si>
  <si>
    <t>6.5.6.1.5</t>
  </si>
  <si>
    <t>6.5.6.1.6</t>
  </si>
  <si>
    <t>6.5.6.1.7</t>
  </si>
  <si>
    <t>6.5.6.1.8</t>
  </si>
  <si>
    <t>6.5.6.1.9</t>
  </si>
  <si>
    <t>6.5.6.1.10</t>
  </si>
  <si>
    <t>6.5.6.1.11</t>
  </si>
  <si>
    <t>6.5.6.1.12</t>
  </si>
  <si>
    <t>6.5.6.1.13</t>
  </si>
  <si>
    <t>6.5.6.1.14</t>
  </si>
  <si>
    <t>6.5.6.1.15</t>
  </si>
  <si>
    <t>6.5.6.2</t>
  </si>
  <si>
    <t>6.5.6.2.1</t>
  </si>
  <si>
    <t>6.5.6.2.2</t>
  </si>
  <si>
    <t>6.5.6.2.3</t>
  </si>
  <si>
    <t>MONTAGEM E DESMONTAGEM DE FÔRMA DE LAJE MACIÇA, PÉ-DIREITO SIMPLES, EM CHAPA DE MADEIRA COMPENSADA PLASTIFICADA, 10 UTILIZAÇÕES. AF_09/2020</t>
  </si>
  <si>
    <t>6.5.6.2.4</t>
  </si>
  <si>
    <t>6.5.6.2.5</t>
  </si>
  <si>
    <t>6.5.6.2.6</t>
  </si>
  <si>
    <t>6.5.6.2.7</t>
  </si>
  <si>
    <t>6.5.6.2.8</t>
  </si>
  <si>
    <t>6.5.6.2.9</t>
  </si>
  <si>
    <t>6.5.6.2.10</t>
  </si>
  <si>
    <t>6.5.6.2.11</t>
  </si>
  <si>
    <t>6.5.6.2.12</t>
  </si>
  <si>
    <t>6.5.6.3</t>
  </si>
  <si>
    <t>6.5.6.3.1</t>
  </si>
  <si>
    <t>6.5.6.4</t>
  </si>
  <si>
    <t>6.5.6.4.1</t>
  </si>
  <si>
    <t>6.5.6.4.2</t>
  </si>
  <si>
    <t>6.5.6.4.3</t>
  </si>
  <si>
    <t>6.5.6.4.4</t>
  </si>
  <si>
    <t>6.5.6.5</t>
  </si>
  <si>
    <t>6.5.6.5.1</t>
  </si>
  <si>
    <t>6.5.6.5.2</t>
  </si>
  <si>
    <t>6.5.6.5.3</t>
  </si>
  <si>
    <t>6.5.6.5.4</t>
  </si>
  <si>
    <t>6.5.6.5.5</t>
  </si>
  <si>
    <t>6.5.6.6</t>
  </si>
  <si>
    <t>TETO E FORROS</t>
  </si>
  <si>
    <t>6.5.6.6.1</t>
  </si>
  <si>
    <t>CHAPISCO APLICADO NO TETO OU EM ALVENARIA E ESTRUTURA, COM ROLO PARA TEXTURA ACRÍLICA. ARGAMASSA INDUSTRIALIZADA COM PREPARO MANUAL. AF_10/2022</t>
  </si>
  <si>
    <t>6.5.6.6.2</t>
  </si>
  <si>
    <t>6.5.6.7</t>
  </si>
  <si>
    <t>PINTURAS - TETO</t>
  </si>
  <si>
    <t>6.5.6.7.1</t>
  </si>
  <si>
    <t>FUNDO SELADOR ACRÍLICO, APLICAÇÃO MANUAL EM TETO, UMA DEMÃO. AF_04/2023</t>
  </si>
  <si>
    <t>6.5.6.7.2</t>
  </si>
  <si>
    <t>APLICAÇÃO E LIXAMENTO DE MASSA ACRILICA EM TETO, DUAS DEMÃOS. AF_06/2014</t>
  </si>
  <si>
    <t>6.5.6.7.3</t>
  </si>
  <si>
    <t>6.5.6.8</t>
  </si>
  <si>
    <t>PISOS</t>
  </si>
  <si>
    <t>6.5.6.8.1</t>
  </si>
  <si>
    <t>6.5.6.8.2</t>
  </si>
  <si>
    <t>6.5.6.8.3</t>
  </si>
  <si>
    <t>6.5.6.9</t>
  </si>
  <si>
    <t>COBERTURAS E IMPERMEABILIZAÇÕES</t>
  </si>
  <si>
    <t>6.5.6.9.1</t>
  </si>
  <si>
    <t>6.5.6.9.2</t>
  </si>
  <si>
    <t>6.5.6.9.3</t>
  </si>
  <si>
    <t>IMPERMEABILIZAÇÃO DE SUPERFÍCIE COM MANTA ASFÁLTICA, DUAS CAMADAS, INCLUSIVE APLICAÇÃO DE PRIMER ASFÁLTICO, E=3MM E E=4MM. AF_09/2023</t>
  </si>
  <si>
    <t>6.5.6.9.4</t>
  </si>
  <si>
    <t>6.5.6.10</t>
  </si>
  <si>
    <t>6.5.6.10.1</t>
  </si>
  <si>
    <t>PORTAS</t>
  </si>
  <si>
    <t>6.5.6.10.1.1</t>
  </si>
  <si>
    <t>6.5.6.10.1.2</t>
  </si>
  <si>
    <t>6.5.6.10.1.3</t>
  </si>
  <si>
    <t>VERGA PRÉ-MOLDADA PARA PORTAS COM MAIS DE 1,5 M DE VÃO. AF_03/2016</t>
  </si>
  <si>
    <t>6.5.6.10.2</t>
  </si>
  <si>
    <t>JANELAS</t>
  </si>
  <si>
    <t>6.5.6.10.2.1</t>
  </si>
  <si>
    <t>6.5.6.10.2.2</t>
  </si>
  <si>
    <t>VERGA PRÉ-MOLDADA PARA JANELAS COM ATÉ 1,5 M DE VÃO. AF_03/2016</t>
  </si>
  <si>
    <t>6.5.6.10.2.3</t>
  </si>
  <si>
    <t>CONTRAVERGA PRÉ-MOLDADA PARA VÃOS DE ATÉ 1,5 M DE COMPRIMENTO. AF_03/2016</t>
  </si>
  <si>
    <t>6.5.6.11</t>
  </si>
  <si>
    <t>SERVIÇOS FINAIS</t>
  </si>
  <si>
    <t>6.5.6.11.1</t>
  </si>
  <si>
    <t>LIMPEZA FINAL DA OBRA GERAL COM ENTULHOS</t>
  </si>
  <si>
    <t>6.5.7</t>
  </si>
  <si>
    <t>INSTALAÇÕES ELÉTRICAS</t>
  </si>
  <si>
    <t>6.5.7.1</t>
  </si>
  <si>
    <t>Área Externa</t>
  </si>
  <si>
    <t>6.5.7.1.1</t>
  </si>
  <si>
    <t>Acessórios p/ eletrodutos</t>
  </si>
  <si>
    <t>6.5.7.1.1.1</t>
  </si>
  <si>
    <t>COMP-71608287</t>
  </si>
  <si>
    <t>CAIXA DE INSPEÇÃO EM PVC, DIÂMETRO DE 30CM, ALTURA DE 30CM, COM TAMPA EM FERRO FUNDIDO, EXCLUSIVE HASTE DE ATERRAMENTO, INCLUSIVE INSTALAÇÃO</t>
  </si>
  <si>
    <t>6.5.7.1.1.2</t>
  </si>
  <si>
    <t>6.5.7.1.1.3</t>
  </si>
  <si>
    <t>COMP-77494284</t>
  </si>
  <si>
    <t>6.5.7.1.2</t>
  </si>
  <si>
    <t>Cabo Unipolar (cobre)</t>
  </si>
  <si>
    <t>6.5.7.1.2.1</t>
  </si>
  <si>
    <t>6.5.7.1.2.2</t>
  </si>
  <si>
    <t>CP-7511-S08466</t>
  </si>
  <si>
    <t>Cabo de cobre PP Cordplast 2 x 1,5 mm2, 450/750v</t>
  </si>
  <si>
    <t>6.5.7.1.2.3</t>
  </si>
  <si>
    <t>CABO DE COBRE NU 50 MM2 MEIO-DURO - BDI = 15,28</t>
  </si>
  <si>
    <t>6.5.7.1.3</t>
  </si>
  <si>
    <t>Caixa de passagem - embutir</t>
  </si>
  <si>
    <t>6.5.7.1.3.1</t>
  </si>
  <si>
    <t>6.5.7.1.3.2</t>
  </si>
  <si>
    <t>COMP-01254323</t>
  </si>
  <si>
    <t>Tampa de concreto para caixas de passagem 0,80x0,80mx0,05m</t>
  </si>
  <si>
    <t>6.5.7.1.4</t>
  </si>
  <si>
    <t>Dispositivo de Comando</t>
  </si>
  <si>
    <t>6.5.7.1.4.1</t>
  </si>
  <si>
    <t>6.5.7.1.5</t>
  </si>
  <si>
    <t>Eletroduto PVC flexível</t>
  </si>
  <si>
    <t>6.5.7.1.5.1</t>
  </si>
  <si>
    <t>CP-9522-CP-0832- CP-6603-91846-01</t>
  </si>
  <si>
    <t>ELETRODUTO FLEXÍVEL PEAD CORRUGADO, REFORÇADO, PVC, DN 60 MM (2") - FORNECIMENTO E INSTALAÇÃO. AF_12/2015 - REV.01 (11/2021)</t>
  </si>
  <si>
    <t>6.5.7.1.5.2</t>
  </si>
  <si>
    <t>ELETRODUTO RÍGIDO ROSCÁVEL, PVC, DN 75 MM (2 1/2"), PARA REDE ENTERRADA DE DISTRIBUIÇÃO DE ENERGIA ELÉTRICA - FORNECIMENTO E INSTALAÇÃO. AF_12/2021</t>
  </si>
  <si>
    <t>6.5.7.1.6</t>
  </si>
  <si>
    <t>Subestação Aérea 75kVA</t>
  </si>
  <si>
    <t>6.5.7.1.6.1</t>
  </si>
  <si>
    <t>COMP-23104031</t>
  </si>
  <si>
    <t>6.5.7.2</t>
  </si>
  <si>
    <t>6.5.7.2.1</t>
  </si>
  <si>
    <t>6.5.7.2.1.1</t>
  </si>
  <si>
    <t>6.5.7.2.1.2</t>
  </si>
  <si>
    <t>6.5.7.2.2</t>
  </si>
  <si>
    <t>6.5.7.2.2.1</t>
  </si>
  <si>
    <t>6.5.7.2.2.2</t>
  </si>
  <si>
    <t>6.5.7.2.3</t>
  </si>
  <si>
    <t>6.5.7.2.3.1</t>
  </si>
  <si>
    <t>6.5.7.2.4</t>
  </si>
  <si>
    <t>Dispositivo Elétrico - embutido</t>
  </si>
  <si>
    <t>6.5.7.2.4.1</t>
  </si>
  <si>
    <t>6.5.7.2.4.2</t>
  </si>
  <si>
    <t>6.5.7.2.5</t>
  </si>
  <si>
    <t>Dispositivo de Proteção</t>
  </si>
  <si>
    <t>6.5.7.2.5.1</t>
  </si>
  <si>
    <t>6.5.7.2.5.2</t>
  </si>
  <si>
    <t>CP-2211-S09004</t>
  </si>
  <si>
    <t>6.5.7.2.5.3</t>
  </si>
  <si>
    <t>6.5.7.2.6</t>
  </si>
  <si>
    <t>Lâmpadas</t>
  </si>
  <si>
    <t>6.5.7.2.6.1</t>
  </si>
  <si>
    <t>6.5.7.2.7</t>
  </si>
  <si>
    <t>Grupo Gerador</t>
  </si>
  <si>
    <t>6.5.7.2.7.1</t>
  </si>
  <si>
    <t>I09592</t>
  </si>
  <si>
    <t>Grupo gerador, modelo ATED, marca Heimer ou similar, potencia stand-by de 75kva e potencia continua 68kva, tensão:220/127V, c/quadro comando automatico tipo microprocessado mod.DPC- 560, motor diesel Fiat NEF45SM1A, potencia 90cv - BDI = 15,28</t>
  </si>
  <si>
    <t>6.5.7.2.8</t>
  </si>
  <si>
    <t>Quadro distrib. chapa pintada - sobrepor</t>
  </si>
  <si>
    <t>6.5.7.2.8.1</t>
  </si>
  <si>
    <t>6.6</t>
  </si>
  <si>
    <t>LINHA DE RECALQUE</t>
  </si>
  <si>
    <t>6.6.1</t>
  </si>
  <si>
    <t>SERVIÇOS TÉCNICOS</t>
  </si>
  <si>
    <t>6.6.1.1</t>
  </si>
  <si>
    <t>COMP-89120047</t>
  </si>
  <si>
    <t>Locação topográfica com nivelamento, inclusive conferências</t>
  </si>
  <si>
    <t>6.6.2</t>
  </si>
  <si>
    <t>SEGURANÇA DA OBRA E SINALIZAÇÃO DE TRÂNSITO</t>
  </si>
  <si>
    <t>6.6.2.1</t>
  </si>
  <si>
    <t>6.6.2.2</t>
  </si>
  <si>
    <t>6.6.2.3</t>
  </si>
  <si>
    <t>6.6.2.4</t>
  </si>
  <si>
    <t>6.6.2.5</t>
  </si>
  <si>
    <t>6.6.2.6</t>
  </si>
  <si>
    <t>6.6.2.7</t>
  </si>
  <si>
    <t>6.6.2.8</t>
  </si>
  <si>
    <t>6.6.3</t>
  </si>
  <si>
    <t>6.6.3.1</t>
  </si>
  <si>
    <t>6.6.3.2</t>
  </si>
  <si>
    <t>6.6.3.3</t>
  </si>
  <si>
    <t>6.6.3.4</t>
  </si>
  <si>
    <t>6.6.3.5</t>
  </si>
  <si>
    <t>6.6.3.6</t>
  </si>
  <si>
    <t>6.6.3.7</t>
  </si>
  <si>
    <t>6.6.3.8</t>
  </si>
  <si>
    <t>6.6.3.9</t>
  </si>
  <si>
    <t>6.6.3.10</t>
  </si>
  <si>
    <t>6.6.3.11</t>
  </si>
  <si>
    <t>6.6.3.12</t>
  </si>
  <si>
    <t>6.6.4</t>
  </si>
  <si>
    <t>FORNECIMENTO E ASSENTAMENTO DE TUBOS</t>
  </si>
  <si>
    <t>6.6.4.1</t>
  </si>
  <si>
    <t>6.6.4.2</t>
  </si>
  <si>
    <t>6.6.4.3</t>
  </si>
  <si>
    <t>6.6.4.4</t>
  </si>
  <si>
    <t>6.6.4.5</t>
  </si>
  <si>
    <t>ARMACAO ACO CA-50 P/1,0M3 DE CONCRETO</t>
  </si>
  <si>
    <t>6.6.4.6</t>
  </si>
  <si>
    <t>Boca de BSTC D = 0,60 m - esconsidade 0° - areia e brita comerciais - alas esconsas</t>
  </si>
  <si>
    <t>6.6.4.7</t>
  </si>
  <si>
    <t>Dissipador de energia - DEB 03 - areia, brita e pedra de mão comerciais</t>
  </si>
  <si>
    <t>6.6.5</t>
  </si>
  <si>
    <t>CONSTRUÇÕES, INTERFERÊNCIAS E RECONSTITUIÇÕES</t>
  </si>
  <si>
    <t>6.6.5.1</t>
  </si>
  <si>
    <t>6.6.5.2</t>
  </si>
  <si>
    <t>6.6.5.3</t>
  </si>
  <si>
    <t>6.6.5.4</t>
  </si>
  <si>
    <t>6.6.5.5</t>
  </si>
  <si>
    <t>6.6.5.6</t>
  </si>
  <si>
    <t>6.6.5.7</t>
  </si>
  <si>
    <t>Remanejamento de poste teleconico curvo, h = 10m, existente</t>
  </si>
  <si>
    <t>6.7</t>
  </si>
  <si>
    <t>ACESSIBILIDADE</t>
  </si>
  <si>
    <t>6.7.1</t>
  </si>
  <si>
    <t>6.7.2</t>
  </si>
  <si>
    <t>6.7.3</t>
  </si>
  <si>
    <t>6.7.4</t>
  </si>
  <si>
    <t>6.7.8</t>
  </si>
  <si>
    <t>6.7.9</t>
  </si>
  <si>
    <r>
      <rPr>
        <sz val="12"/>
        <rFont val="Aptos Narrow"/>
        <family val="2"/>
      </rPr>
      <t>Composições
Próprias</t>
    </r>
  </si>
  <si>
    <r>
      <rPr>
        <sz val="12"/>
        <rFont val="Aptos Narrow"/>
        <family val="2"/>
      </rPr>
      <t>CP-01.10.01-
53334570</t>
    </r>
  </si>
  <si>
    <r>
      <rPr>
        <sz val="12"/>
        <rFont val="Aptos Narrow"/>
        <family val="2"/>
      </rPr>
      <t>ESCAVAÇÃO HORIZONTAL, INCLUINDO CARGA E DESCARGA EM SOLO DE 1A CATEGORIA
COM TRATOR DE ESTEIRAS (170HP/LÂMINA: 5,20M3). AF_07/2020</t>
    </r>
  </si>
  <si>
    <r>
      <rPr>
        <sz val="12"/>
        <rFont val="Aptos Narrow"/>
        <family val="2"/>
      </rPr>
      <t>CARGA, MANOBRA E DESCARGA DE SOLOS E MATERIAIS GRANULARES EM CAMINHÃO BASCULANTE 14 M³ - CARGA COM ESCAVADEIRA HIDRÁULICA (CAÇAMBA DE 1,20 M³ / 155
HP) E DESCARGA LIVRE (UNIDADE: T). AF_07/2020</t>
    </r>
  </si>
  <si>
    <r>
      <rPr>
        <sz val="12"/>
        <rFont val="Aptos Narrow"/>
        <family val="2"/>
      </rPr>
      <t>CP-05.09.006-
63861717</t>
    </r>
  </si>
  <si>
    <r>
      <rPr>
        <sz val="12"/>
        <rFont val="Aptos Narrow"/>
        <family val="2"/>
      </rPr>
      <t>CP-4011352-
33072337</t>
    </r>
  </si>
  <si>
    <r>
      <rPr>
        <sz val="12"/>
        <rFont val="Aptos Narrow"/>
        <family val="2"/>
      </rPr>
      <t>COMP-73749765 -
01/2024</t>
    </r>
  </si>
  <si>
    <r>
      <rPr>
        <sz val="12"/>
        <rFont val="Aptos Narrow"/>
        <family val="2"/>
      </rPr>
      <t>COMP-03082726 -
01/2024</t>
    </r>
  </si>
  <si>
    <r>
      <rPr>
        <sz val="12"/>
        <rFont val="Aptos Narrow"/>
        <family val="2"/>
      </rPr>
      <t>COMP-57693016 -
01/2024</t>
    </r>
  </si>
  <si>
    <r>
      <rPr>
        <sz val="12"/>
        <rFont val="Aptos Narrow"/>
        <family val="2"/>
      </rPr>
      <t>COMP-58437064 -
01/24</t>
    </r>
  </si>
  <si>
    <r>
      <rPr>
        <sz val="12"/>
        <rFont val="Aptos Narrow"/>
        <family val="2"/>
      </rPr>
      <t>COMP-91753097 -
01/24</t>
    </r>
  </si>
  <si>
    <r>
      <rPr>
        <sz val="12"/>
        <rFont val="Aptos Narrow"/>
        <family val="2"/>
      </rPr>
      <t>COMP-41196054 -
01/24</t>
    </r>
  </si>
  <si>
    <r>
      <rPr>
        <sz val="12"/>
        <rFont val="Aptos Narrow"/>
        <family val="2"/>
      </rPr>
      <t>ESCAVAÇÃO MECANIZADA DE VALA COM PROF. ATÉ 1,5 M (MÉDIA MONTANTE E JUSANTE/UMA COMPOSIÇÃO POR TRECHO), ESCAVADEIRA (0,8 M3), LARG. DE 1,5 M A 2,5 M, EM SOLO DE 1A CATEGORIA, EM LOCAIS COM ALTO NÍVEL DE INTERFERÊNCIA.
AF_02/2021</t>
    </r>
  </si>
  <si>
    <r>
      <rPr>
        <sz val="12"/>
        <rFont val="Aptos Narrow"/>
        <family val="2"/>
      </rPr>
      <t>ESCAVAÇÃO MECANIZADA DE VALA COM PROF. ATÉ 1,5 M (MÉDIA MONTANTE E JUSANTE/UMA COMPOSIÇÃO POR TRECHO), ESCAVADEIRA (0,8 M3), LARG. DE 1,5 M A 2,5 M, EM SOLO DE 2A CATEGORIA, EM LOCAIS COM ALTO NÍVEL DE INTERFERÊNCIA.
AF_02/2021</t>
    </r>
  </si>
  <si>
    <r>
      <rPr>
        <sz val="12"/>
        <rFont val="Aptos Narrow"/>
        <family val="2"/>
      </rPr>
      <t>ESCAVAÇÃO MECANIZADA DE VALA COM PROF. MAIOR QUE 1,5 M ATÉ 3,0 M (MÉDIA MONTANTE E JUSANTE/UMA COMPOSIÇÃO POR TRECHO), ESCAVADEIRA (0,8 M3), LARGURA ATÉ 1,5 M, EM SOLO DE 1A CATEGORIA, EM LOCAIS COM ALTO NÍVEL DE
INTERFERÊNCIA. AF_02/2021</t>
    </r>
  </si>
  <si>
    <r>
      <rPr>
        <sz val="12"/>
        <rFont val="Aptos Narrow"/>
        <family val="2"/>
      </rPr>
      <t>ESCAVAÇÃO MECANIZADA DE VALA COM PROF. MAIOR QUE 1,5 M ATÉ 3,0 M (MÉDIA MONTANTE E JUSANTE/UMA COMPOSIÇÃO POR TRECHO),COM ESCAVADEIRA (1,2 M3),LARG. DE 1,5 M A 2,5 M, EM SOLO DE 2A CATEGORIA, EM LOCAIS COM ALTO NÍVEL DE
INTERFERÊNCIA. AF_02/2021</t>
    </r>
  </si>
  <si>
    <r>
      <rPr>
        <sz val="12"/>
        <rFont val="Aptos Narrow"/>
        <family val="2"/>
      </rPr>
      <t>ESCAVAÇÃO MECANIZADA DE VALA COM PROF. DE 3,0 M ATÉ 4,5 M(MÉDIA MONTANTE E JUSANTE/UMA COMPOSIÇÃO POR TRECHO), ESCAVADEIRA (1,2 M3), LARG. DE 1,5 M A 2,5 M, EM SOLO DE 1A CATEGORIA, EM LOCAIS COM ALTO NÍVEL DE INTERFERÊNCIA.
AF_02/2021</t>
    </r>
  </si>
  <si>
    <r>
      <rPr>
        <sz val="12"/>
        <rFont val="Aptos Narrow"/>
        <family val="2"/>
      </rPr>
      <t>ESCAVAÇÃO MECANIZADA DE VALA COM PROF. DE 3,0 M ATÉ 4,5 M (MÉDIA MONTANTE E JUSANTE/UMA COMPOSIÇÃO POR TRECHO), ESCAVADEIRA (1,2 M3), LARG. DE 1,5 M A 2,5 M, EM SOLO DE 2A CATEGORIA, EM LOCAIS COM ALTO NÍVEL DE INTERFERÊNCIA.
AF_02/2021</t>
    </r>
  </si>
  <si>
    <r>
      <rPr>
        <sz val="12"/>
        <rFont val="Aptos Narrow"/>
        <family val="2"/>
      </rPr>
      <t>CP-S04997-
31543317</t>
    </r>
  </si>
  <si>
    <r>
      <rPr>
        <sz val="12"/>
        <rFont val="Aptos Narrow"/>
        <family val="2"/>
      </rPr>
      <t>SOLO-CIMENTO COMPACTADO - TRAÇO 1:18, INCLUSIVE CIMENTO E ARENOSO
COMERCIAL (REV 01)</t>
    </r>
  </si>
  <si>
    <r>
      <rPr>
        <sz val="12"/>
        <rFont val="Aptos Narrow"/>
        <family val="2"/>
      </rPr>
      <t>REATERRO MECANIZADO DE VALA COM ESCAVADEIRA HIDRÁULICA (CAPACIDADE DA CAÇAMBA: 0,8 M³/POTÊNCIA: 111 HP), LARGURA DE 1,5 A 2,5 M, PROFUNDIDADE ATÉ 1,5 M, COM SOLO (SEM SUBSTITUIÇÃO) DE 1ª CATEGORIA, COM COMPACTADOR DE SOLOS
DE PERCUSSÃO. AF_08/2023</t>
    </r>
  </si>
  <si>
    <r>
      <rPr>
        <sz val="12"/>
        <rFont val="Aptos Narrow"/>
        <family val="2"/>
      </rPr>
      <t>REATERRO MECANIZADO DE VALA COM ESCAVADEIRA HIDRÁULICA (CAPACIDADE DA CAÇAMBA: 0,8 M³/POTÊNCIA: 111 HP), LARGURA DE 1,5 A 2,5 M, PROFUNDIDADE DE 1,5 A 3,0 M, COM SOLO (SEM SUBSTITUIÇÃO) DE 1ª CATEGORIA, COM COMPACTADOR DE
SOLOS DE PERCUSSÃO. AF_08/2023</t>
    </r>
  </si>
  <si>
    <r>
      <rPr>
        <sz val="12"/>
        <rFont val="Aptos Narrow"/>
        <family val="2"/>
      </rPr>
      <t>CARGA, MANOBRA E DESCARGA DE SOLOS E MATERIAIS GRANULARES EM CAMINHÃO
BASCULANTE 14 M³ - CARGA COM ESCAVADEIRA HIDRÁULICA (CAÇAMBA DE 1,20 M³ / 155 HP) E DESCARGA LIVRE (UNIDADE: T). AF_07/2020</t>
    </r>
  </si>
  <si>
    <r>
      <rPr>
        <sz val="12"/>
        <rFont val="Aptos Narrow"/>
        <family val="2"/>
      </rPr>
      <t>CP-S10389-
49945876</t>
    </r>
  </si>
  <si>
    <r>
      <rPr>
        <sz val="12"/>
        <rFont val="Aptos Narrow"/>
        <family val="2"/>
      </rPr>
      <t>CP-S07133-
92456406</t>
    </r>
  </si>
  <si>
    <r>
      <rPr>
        <sz val="12"/>
        <rFont val="Aptos Narrow"/>
        <family val="2"/>
      </rPr>
      <t>CONCRETO FCK = 20MPA, TRAÇO 1:2,7:3 (EM MASSA SECA DE CIMENTO/ AREIA MÉDIA/
BRITA 1) - PREPARO MECÂNICO COM BETONEIRA 400 L. AF_05/2021</t>
    </r>
  </si>
  <si>
    <r>
      <rPr>
        <sz val="12"/>
        <rFont val="Aptos Narrow"/>
        <family val="2"/>
      </rPr>
      <t>ALVENARIA DE EMBASAMENTO COM BLOCO ESTRUTURAL DE CERÂMICA, DE 14X19X29CM E ARGAMASSA DE ASSENTAMENTO COM PREPARO EM BETONEIRA.
AF_05/2020</t>
    </r>
  </si>
  <si>
    <r>
      <rPr>
        <sz val="12"/>
        <rFont val="Aptos Narrow"/>
        <family val="2"/>
      </rPr>
      <t>(COMPOSIÇÃO REPRESENTATIVA) DO SERVIÇO DE EMBOÇO/MASSA ÚNICA, TRAÇO 1:2:8, PREPARO MECÂNICO, COM BETONEIRA DE 400L, EM PAREDES DE AMBIENTES INTERNOS, COM EXECUÇÃO DE TALISCAS, PARA EDIFICAÇÃO HABITACIONAL
MULTIFAMILIAR (PRÉDIO). AF_11/2014</t>
    </r>
  </si>
  <si>
    <r>
      <rPr>
        <sz val="12"/>
        <rFont val="Aptos Narrow"/>
        <family val="2"/>
      </rPr>
      <t>PINTURA LÁTEX ACRÍLICA PREMIUM, APLICAÇÃO MANUAL EM PAREDES, DUAS DEMÃOS.
AF_04/2023</t>
    </r>
  </si>
  <si>
    <r>
      <rPr>
        <sz val="12"/>
        <rFont val="Aptos Narrow"/>
        <family val="2"/>
      </rPr>
      <t>TUBO, PVC, SOLDÁVEL, DN 25MM, INSTALADO EM PRUMADA DE ÁGUA - FORNECIMENTO
E INSTALAÇÃO. AF_06/2022</t>
    </r>
  </si>
  <si>
    <r>
      <rPr>
        <sz val="12"/>
        <rFont val="Aptos Narrow"/>
        <family val="2"/>
      </rPr>
      <t>TUBO, PVC, SOLDÁVEL, DN 50MM, INSTALADO EM PRUMADA DE ÁGUA - FORNECIMENTO
E INSTALAÇÃO. AF_06/2022</t>
    </r>
  </si>
  <si>
    <r>
      <rPr>
        <sz val="12"/>
        <rFont val="Aptos Narrow"/>
        <family val="2"/>
      </rPr>
      <t>TUBO, PVC, SOLDÁVEL, DN 60MM, INSTALADO EM PRUMADA DE ÁGUA - FORNECIMENTO
E INSTALAÇÃO. AF_06/2022</t>
    </r>
  </si>
  <si>
    <r>
      <rPr>
        <sz val="12"/>
        <rFont val="Aptos Narrow"/>
        <family val="2"/>
      </rPr>
      <t>TUBO, PVC, SOLDÁVEL, DN 75MM, INSTALADO EM PRUMADA DE ÁGUA - FORNECIMENTO
E INSTALAÇÃO. AF_06/2022</t>
    </r>
  </si>
  <si>
    <r>
      <rPr>
        <sz val="12"/>
        <rFont val="Aptos Narrow"/>
        <family val="2"/>
      </rPr>
      <t>(COMPOSIÇÃO REPRESENTATIVA) DO SERVIÇO DE INST. TUBO PVC, SÉRIE N, ESGOTO PREDIAL, 100 MM (INST. RAMAL DESCARGA, RAMAL DE ESG. SANIT., PRUMADA ESG. SANIT., VENTILAÇÃO OU SUB-COLETOR AÉREO), INCL. CONEXÕES E CORTES, FIXAÇÕES,
P/ PRÉDIOS. AF_10/2015</t>
    </r>
  </si>
  <si>
    <r>
      <rPr>
        <sz val="12"/>
        <rFont val="Aptos Narrow"/>
        <family val="2"/>
      </rPr>
      <t>TUBO PVC, SERIE NORMAL, ESGOTO PREDIAL, DN 150 MM, FORNECIDO E INSTALADO EM
SUBCOLETOR AÉREO DE ESGOTO SANITÁRIO. AF_08/2022</t>
    </r>
  </si>
  <si>
    <r>
      <rPr>
        <sz val="12"/>
        <rFont val="Aptos Narrow"/>
        <family val="2"/>
      </rPr>
      <t>CAMADA SEPARADORA PARA EXECUÇÃO DE RADIER, PISO DE CONCRETO OU LAJE
SOBRE SOLO, EM LONA PLÁSTICA. AF_09/2021</t>
    </r>
  </si>
  <si>
    <r>
      <rPr>
        <sz val="12"/>
        <rFont val="Aptos Narrow"/>
        <family val="2"/>
      </rPr>
      <t>ARGAMASSA TRAÇO 1:3 (EM VOLUME DE CIMENTO E AREIA MÉDIA ÚMIDA), PREPARO
MANUAL. AF_08/2019</t>
    </r>
  </si>
  <si>
    <r>
      <rPr>
        <sz val="12"/>
        <rFont val="Aptos Narrow"/>
        <family val="2"/>
      </rPr>
      <t>BOCA PARA BUEIRO SIMPLES TUBULAR D = 80 CM EM CONCRETO, ALAS COM
ESCONSIDADE DE 0°, INCLUINDO FÔRMAS E MATERIAIS. AF_07/2021</t>
    </r>
  </si>
  <si>
    <r>
      <rPr>
        <sz val="12"/>
        <rFont val="Aptos Narrow"/>
        <family val="2"/>
      </rPr>
      <t>BOCA PARA BUEIRO SIMPLES TUBULAR D = 60 CM EM CONCRETO, ALAS COM
ESCONSIDADE DE 0°, INCLUINDO FÔRMAS E MATERIAIS. AF_07/2021</t>
    </r>
  </si>
  <si>
    <r>
      <rPr>
        <sz val="12"/>
        <rFont val="Aptos Narrow"/>
        <family val="2"/>
      </rPr>
      <t>CP-102741-
59805385</t>
    </r>
  </si>
  <si>
    <r>
      <rPr>
        <sz val="12"/>
        <rFont val="Aptos Narrow"/>
        <family val="2"/>
      </rPr>
      <t>CP-102740-
68700308</t>
    </r>
  </si>
  <si>
    <r>
      <rPr>
        <sz val="12"/>
        <rFont val="Aptos Narrow"/>
        <family val="2"/>
      </rPr>
      <t>CP-102739-
32403742</t>
    </r>
  </si>
  <si>
    <r>
      <rPr>
        <sz val="12"/>
        <rFont val="Aptos Narrow"/>
        <family val="2"/>
      </rPr>
      <t>ESCAVAÇÃO MECANIZADA DE VALA COM PROFUNDIDADE ATÉ 1,5 M (MÉDIA MONTANTE E JUSANTE/UMA COMPOSIÇÃO POR TRECHO), RETROESCAV. (0,26 M3), LARGURA DE 0,8 M A 1,5 M, EM SOLO DE 1A CATEGORIA, LOCAIS COM BAIXO NÍVEL DE INTERFERÊNCIA.
AF_02/2021</t>
    </r>
  </si>
  <si>
    <r>
      <rPr>
        <sz val="12"/>
        <rFont val="Aptos Narrow"/>
        <family val="2"/>
      </rPr>
      <t>BASE PARA POÇO DE VISITA RETANGULAR PARA DRENAGEM, EM ALVENARIA COM
BLOCOS DE CONCRETO, DIMENSÕES INTERNAS = 1X1 M, PROFUNDIDADE = 1,40 M, EXCLUINDO TAMPÃO. AF_12/2020_PA</t>
    </r>
  </si>
  <si>
    <r>
      <rPr>
        <sz val="12"/>
        <rFont val="Aptos Narrow"/>
        <family val="2"/>
      </rPr>
      <t>IMPERMEABILIZAÇÃO DE SUPERFÍCIE COM ARGAMASSA POLIMÉRICA / MEMBRANA
ACRÍLICA, 3 DEMÃOS. AF_09/2023</t>
    </r>
  </si>
  <si>
    <r>
      <rPr>
        <sz val="12"/>
        <rFont val="Aptos Narrow"/>
        <family val="2"/>
      </rPr>
      <t>CHAMINÉ CIRCULAR PARA POÇO DE VISITA PARA DRENAGEM, EM ALVENARIA COM
TIJOLOS CERÂMICOS MACIÇOS, DIÂMETRO INTERNO = 0,6 M. AF_12/2020</t>
    </r>
  </si>
  <si>
    <r>
      <rPr>
        <sz val="12"/>
        <rFont val="Aptos Narrow"/>
        <family val="2"/>
      </rPr>
      <t>CAIXA PARA BOCA DE LOBO SIMPLES RETANGULAR, EM ALVENARIA COM BLOCOS DE
CONCRETO, DIMENSÕES INTERNAS: 0,6X1X1,2 M. AF_12/2020</t>
    </r>
  </si>
  <si>
    <r>
      <rPr>
        <sz val="12"/>
        <rFont val="Aptos Narrow"/>
        <family val="2"/>
      </rPr>
      <t>ESCAVAÇÃO MANUAL DE VALA COM PROFUNDIDADE MENOR OU IGUAL A 1,30 M.
AF_02/2021</t>
    </r>
  </si>
  <si>
    <r>
      <rPr>
        <sz val="12"/>
        <rFont val="Aptos Narrow"/>
        <family val="2"/>
      </rPr>
      <t>REATERRO MANUAL DE VALAS, COM COMPACTADOR DE SOLOS DE PERCUSSÃO.
AF_08/2023</t>
    </r>
  </si>
  <si>
    <r>
      <rPr>
        <sz val="12"/>
        <rFont val="Aptos Narrow"/>
        <family val="2"/>
      </rPr>
      <t>CP-S05156-
70087360</t>
    </r>
  </si>
  <si>
    <r>
      <rPr>
        <sz val="12"/>
        <rFont val="Aptos Narrow"/>
        <family val="2"/>
      </rPr>
      <t>ESCAVAÇÃO MECANIZADA DE VALA COM PROF. ATÉ 1,5 M (MÉDIA MONTANTE E JUSANTE/UMA COMPOSIÇÃO POR TRECHO), ESCAVADEIRA (0,8 M3),LARG. MENOR QUE 1,5 M, EM SOLO DE 1A CATEGORIA, LOCAIS COM BAIXO NÍVEL DE INTERFERÊNCIA.
AF_02/2021</t>
    </r>
  </si>
  <si>
    <r>
      <rPr>
        <sz val="12"/>
        <rFont val="Aptos Narrow"/>
        <family val="2"/>
      </rPr>
      <t>CP-S10067-
73953717</t>
    </r>
  </si>
  <si>
    <r>
      <rPr>
        <sz val="12"/>
        <rFont val="Aptos Narrow"/>
        <family val="2"/>
      </rPr>
      <t>CP-70.20.011-
21840858</t>
    </r>
  </si>
  <si>
    <r>
      <rPr>
        <sz val="12"/>
        <rFont val="Aptos Narrow"/>
        <family val="2"/>
      </rPr>
      <t>Placa para sinalização de obras montada em cavalete metálico - 1,00 x 1,00 m - utilização de 600
ciclos - fornecimento, 01 implantação e 01 retirada diária</t>
    </r>
  </si>
  <si>
    <r>
      <rPr>
        <sz val="12"/>
        <rFont val="Aptos Narrow"/>
        <family val="2"/>
      </rPr>
      <t>Placa de regulamentação para sinalização de obras montada em suporte metálico móvel - D =
1,00 m - utilização de 600 ciclos - fornecimento, 01 implantação e 01 retirada diária</t>
    </r>
  </si>
  <si>
    <r>
      <rPr>
        <sz val="12"/>
        <rFont val="Aptos Narrow"/>
        <family val="2"/>
      </rPr>
      <t>Placa de advertência para sinalização de obras montada em suporte metálico móvel, lado 1,00 m -
utilização de 600 ciclos - fornecimento, 01 implantação e 01 retirada diária</t>
    </r>
  </si>
  <si>
    <r>
      <rPr>
        <sz val="12"/>
        <rFont val="Aptos Narrow"/>
        <family val="2"/>
      </rPr>
      <t>Cone plástico para canalização de trânsito - utilização de 150 ciclos - fornecimento, 01 implantação
e 01 retirada diária</t>
    </r>
  </si>
  <si>
    <r>
      <rPr>
        <sz val="12"/>
        <rFont val="Aptos Narrow"/>
        <family val="2"/>
      </rPr>
      <t>CP-S03641-
29720294</t>
    </r>
  </si>
  <si>
    <r>
      <rPr>
        <sz val="12"/>
        <rFont val="Aptos Narrow"/>
        <family val="2"/>
      </rPr>
      <t>Acabamento de superfície de piso de concreto com polimento mecânico com acabadora simples -
Rev 03</t>
    </r>
  </si>
  <si>
    <r>
      <rPr>
        <sz val="12"/>
        <rFont val="Aptos Narrow"/>
        <family val="2"/>
      </rPr>
      <t>TAMPAO FERRO FUNDIDO P/ POCO DE VISITA, CLASSE D400 CARGA MAX. 40 T, REDONDO TAMPA DE 600 MM, REDE PLUVIAL E ESGOTO. - FORNECIMENTO E
INSTALACAO</t>
    </r>
  </si>
  <si>
    <r>
      <rPr>
        <b/>
        <sz val="12"/>
        <rFont val="Aptos Narrow"/>
        <family val="2"/>
      </rPr>
      <t>6.5.1.1</t>
    </r>
  </si>
  <si>
    <r>
      <rPr>
        <b/>
        <sz val="12"/>
        <rFont val="Aptos Narrow"/>
        <family val="2"/>
      </rPr>
      <t>Reservatório</t>
    </r>
  </si>
  <si>
    <r>
      <rPr>
        <b/>
        <sz val="12"/>
        <rFont val="Aptos Narrow"/>
        <family val="2"/>
      </rPr>
      <t>Caixa Separadora de Resíduos</t>
    </r>
  </si>
  <si>
    <r>
      <rPr>
        <sz val="12"/>
        <rFont val="Aptos Narrow"/>
        <family val="2"/>
      </rPr>
      <t>ESCORAMENTO DE VALA, TIPO CONTÍNUO, COM PROFUNDIDADE DE 1,5 M A 3,0 M,
LARGURA MENOR QUE 1,5 M. AF_08/2020</t>
    </r>
  </si>
  <si>
    <r>
      <rPr>
        <sz val="12"/>
        <rFont val="Aptos Narrow"/>
        <family val="2"/>
      </rPr>
      <t>(COMPOSIÇÃO REPRESENTATIVA) EXECUÇÃO DE ESTRUTURAS DE CONCRETO ARMADO
CONVENCIONAL, PARA EDIFICAÇÃO HABITACIONAL MULTIFAMILIAR (PRÉDIO), FCK = 30 MPA. AF_01/2017. (REV01)</t>
    </r>
  </si>
  <si>
    <r>
      <rPr>
        <sz val="12"/>
        <rFont val="Aptos Narrow"/>
        <family val="2"/>
      </rPr>
      <t>CP-S11668-
83710599</t>
    </r>
  </si>
  <si>
    <r>
      <rPr>
        <sz val="12"/>
        <rFont val="Aptos Narrow"/>
        <family val="2"/>
      </rPr>
      <t>EMBOÇO OU MASSA ÚNICA EM ARGAMASSA TRAÇO 1:2:8, PREPARO MECÂNICO COM BETONEIRA 400 L, APLICADA MANUALMENTE EM PANOS DE FACHADA COM PRESENÇA
DE VÃOS, ESPESSURA DE 25 MM. AF_08/2022</t>
    </r>
  </si>
  <si>
    <r>
      <rPr>
        <sz val="12"/>
        <rFont val="Aptos Narrow"/>
        <family val="2"/>
      </rPr>
      <t>IMPERMEABILIZIMPERMEABILIZAÇÃO DE SUPERFÍCIE COM ARGAMASSA POLIMÉRICA / MEMBRANA ACRÍLICA, 4 DEMÃOS, REFORÇADA COM VÉU DE POLIÉSTER (MAV).
AF_09/2023</t>
    </r>
  </si>
  <si>
    <r>
      <rPr>
        <sz val="12"/>
        <rFont val="Aptos Narrow"/>
        <family val="2"/>
      </rPr>
      <t>CP-S02642-
31230027</t>
    </r>
  </si>
  <si>
    <r>
      <rPr>
        <sz val="12"/>
        <rFont val="Aptos Narrow"/>
        <family val="2"/>
      </rPr>
      <t>CP-S05613-
93209001</t>
    </r>
  </si>
  <si>
    <r>
      <rPr>
        <sz val="12"/>
        <rFont val="Aptos Narrow"/>
        <family val="2"/>
      </rPr>
      <t>CP-103542-
28604900</t>
    </r>
  </si>
  <si>
    <r>
      <rPr>
        <sz val="12"/>
        <rFont val="Aptos Narrow"/>
        <family val="2"/>
      </rPr>
      <t>VÁLVULA DE RETENÇÃO DE FERRO FUNDIDO PARA REDE DE ÁGUA OU ESGOTO, DN 250
MM, JUNTA FLANGEADA. AF_12/2021</t>
    </r>
  </si>
  <si>
    <r>
      <rPr>
        <sz val="12"/>
        <rFont val="Aptos Narrow"/>
        <family val="2"/>
      </rPr>
      <t>CP-S06002-
38467635</t>
    </r>
  </si>
  <si>
    <r>
      <rPr>
        <sz val="12"/>
        <rFont val="Aptos Narrow"/>
        <family val="2"/>
      </rPr>
      <t>Fornecimento de registro de gaveta em ferro fundido, com flanges, cunha de borracha, corpo curto
e cabeçote, pn 16, tipo "euro 23", diam. = 250mm</t>
    </r>
  </si>
  <si>
    <r>
      <rPr>
        <sz val="12"/>
        <rFont val="Aptos Narrow"/>
        <family val="2"/>
      </rPr>
      <t>CP-103576-
35058254</t>
    </r>
  </si>
  <si>
    <r>
      <rPr>
        <sz val="12"/>
        <rFont val="Aptos Narrow"/>
        <family val="2"/>
      </rPr>
      <t>JUNTA MECÂNICA (LUVA DE CORRER COM BOLSA JUNTA MECÂNICA) DE FERRO
FUNDIDO PARA REDE DE ÁGUA OU ESGOTO, DN 250 MM. AF_12/2021</t>
    </r>
  </si>
  <si>
    <r>
      <rPr>
        <sz val="12"/>
        <rFont val="Aptos Narrow"/>
        <family val="2"/>
      </rPr>
      <t>CP-103581-
71709729</t>
    </r>
  </si>
  <si>
    <r>
      <rPr>
        <sz val="12"/>
        <rFont val="Aptos Narrow"/>
        <family val="2"/>
      </rPr>
      <t>JUNTA MECÂNICA (LUVA DE CORRER COM BOLSA JUNTA MECÂNICA) DE FERRO
FUNDIDO PARA REDE DE ÁGUA OU ESGOTO, DN 600 MM. AF_12/2021</t>
    </r>
  </si>
  <si>
    <r>
      <rPr>
        <sz val="12"/>
        <rFont val="Aptos Narrow"/>
        <family val="2"/>
      </rPr>
      <t>CP-S05291-
04353875</t>
    </r>
  </si>
  <si>
    <r>
      <rPr>
        <sz val="12"/>
        <rFont val="Aptos Narrow"/>
        <family val="2"/>
      </rPr>
      <t>GANCHO OLHAL EM ACO GALVANIZADO, ESPESSURA 16MM, ABERTURA 21MM - BDI =
15,28</t>
    </r>
  </si>
  <si>
    <r>
      <rPr>
        <sz val="12"/>
        <rFont val="Aptos Narrow"/>
        <family val="2"/>
      </rPr>
      <t>CESTO EM AÇO INOX COM SUPORTE PARA IRÇAMENTO, CONFORME DETALHE DE
PROJETO.</t>
    </r>
  </si>
  <si>
    <r>
      <rPr>
        <sz val="12"/>
        <rFont val="Aptos Narrow"/>
        <family val="2"/>
      </rPr>
      <t>Tubo guia 2" (galvanizado), l=2,50m e corrente galvanizada l=3,00m (CAIXA SEPARADORA DE
RESÍDUOS)</t>
    </r>
  </si>
  <si>
    <r>
      <rPr>
        <sz val="12"/>
        <rFont val="Aptos Narrow"/>
        <family val="2"/>
      </rPr>
      <t>CAIXA ENTERRADA RETENTORA DE AREIA RETANGULAR, EM ALVENARIA COM BLOCOS
DE CONCRETO, DIMENSÕES INTERNAS: 1,00 X 1,00 X 1,20 M, EXCLUINDO TAMPÃO. AF_12/2020</t>
    </r>
  </si>
  <si>
    <r>
      <rPr>
        <sz val="12"/>
        <rFont val="Aptos Narrow"/>
        <family val="2"/>
      </rPr>
      <t>QUADRO DE COMANDO DE BOMBA 60CV (INVERSOR DE FREQUÊNCIA) - FORNECIMENTO
E INSTALAÇÃO AF_05/2016 - REV.01</t>
    </r>
  </si>
  <si>
    <r>
      <rPr>
        <sz val="12"/>
        <rFont val="Aptos Narrow"/>
        <family val="2"/>
      </rPr>
      <t>LIMPEZA MECANIZADA DE TERRENO COM REMOCAO DE CAMADA VEGETAL, UTILIZANDO
MOTONIVELADORA</t>
    </r>
  </si>
  <si>
    <r>
      <rPr>
        <sz val="12"/>
        <rFont val="Aptos Narrow"/>
        <family val="2"/>
      </rPr>
      <t>CARGA, MANOBRA E DESCARGA DE ENTULHO EM CAMINHÃO BASCULANTE 18 M³ - CARGA COM ESCAVADEIRA HIDRÁULICA (CAÇAMBA DE 0,80 M³ / 111 HP) E DESCARGA
LIVRE (UNIDADE: T). AF_07/2020</t>
    </r>
  </si>
  <si>
    <r>
      <rPr>
        <sz val="12"/>
        <rFont val="Aptos Narrow"/>
        <family val="2"/>
      </rPr>
      <t>FABRICAÇÃO, MONTAGEM E DESMONTAGEM DE FÔRMA PARA VIGA BALDRAME, EM
MADEIRA SERRADA, E=25 MM, 4 UTILIZAÇÕES. AF_06/2017</t>
    </r>
  </si>
  <si>
    <r>
      <rPr>
        <sz val="12"/>
        <rFont val="Aptos Narrow"/>
        <family val="2"/>
      </rPr>
      <t>CONCRETO CICLÓPICO FCK = 15MPA, 30% PEDRA DE MÃO EM VOLUME REAL, INCLUSIVE
LANÇAMENTO. AF_05/2021</t>
    </r>
  </si>
  <si>
    <r>
      <rPr>
        <sz val="12"/>
        <rFont val="Aptos Narrow"/>
        <family val="2"/>
      </rPr>
      <t>MONTAGEM E DESMONTAGEM DE FÔRMA DE VIGA, ESCORAMENTO COM GARFO DE MADEIRA, PÉ-DIREITO SIMPLES, EM CHAPA DE MADEIRA PLASTIFICADA, 12 UTILIZAÇÕES.
AF_09/2020</t>
    </r>
  </si>
  <si>
    <r>
      <rPr>
        <sz val="12"/>
        <rFont val="Aptos Narrow"/>
        <family val="2"/>
      </rPr>
      <t>MONTAGEM E DESMONTAGEM DE FÔRMA DE PILARES RETANGULARES E ESTRUTURAS SIMILARES, PÉ-DIREITO SIMPLES, EM CHAPA DE MADEIRA COMPENSADA PLASTIFICADA,
10 UTILIZAÇÕES. AF_09/2020</t>
    </r>
  </si>
  <si>
    <r>
      <rPr>
        <sz val="12"/>
        <rFont val="Aptos Narrow"/>
        <family val="2"/>
      </rPr>
      <t>CP-103672-
68051117</t>
    </r>
  </si>
  <si>
    <r>
      <rPr>
        <sz val="12"/>
        <rFont val="Aptos Narrow"/>
        <family val="2"/>
      </rPr>
      <t>CONCRETAGEM DE PILARES, FCK = 30 MPA, COM USO DE BOMBA - LANÇAMENTO,
ADENSAMENTO E ACABAMENTO. AF_02/2022</t>
    </r>
  </si>
  <si>
    <r>
      <rPr>
        <sz val="12"/>
        <rFont val="Aptos Narrow"/>
        <family val="2"/>
      </rPr>
      <t>ALVENARIA DE VEDAÇÃO DE BLOCOS CERÂMICOS FURADOS NA HORIZONTAL DE
9X19X19 CM (ESPESSURA 9 CM) E ARGAMASSA DE ASSENTAMENTO COM PREPARO EM BETONEIRA. AF_12/2021</t>
    </r>
  </si>
  <si>
    <r>
      <rPr>
        <sz val="12"/>
        <rFont val="Aptos Narrow"/>
        <family val="2"/>
      </rPr>
      <t>CHAPISCO APLICADO EM ALVENARIA (SEM PRESENÇA DE VÃOS) E ESTRUTURAS DE
CONCRETO DE FACHADA, COM COLHER DE PEDREIRO. ARGAMASSA TRAÇO 1:3 COM PREPARO EM BETONEIRA 400L. AF_10/2022</t>
    </r>
  </si>
  <si>
    <r>
      <rPr>
        <sz val="12"/>
        <rFont val="Aptos Narrow"/>
        <family val="2"/>
      </rPr>
      <t>EMBOÇO OU MASSA ÚNICA EM ARGAMASSA TRAÇO 1:2:8, PREPARO MECÂNICO COM
BETONEIRA 400 L, APLICADA MANUALMENTE EM PANOS DE FACHADA COM PRESENÇA DE VÃOS, ESPESSURA DE 25 MM. AF_08/2022</t>
    </r>
  </si>
  <si>
    <r>
      <rPr>
        <sz val="12"/>
        <rFont val="Aptos Narrow"/>
        <family val="2"/>
      </rPr>
      <t>EMASSAMENTO COM MASSA LÁTEX, APLICAÇÃO EM PAREDE, DUAS DEMÃOS,
LIXAMENTO MANUAL. AF_04/2023</t>
    </r>
  </si>
  <si>
    <r>
      <rPr>
        <sz val="12"/>
        <rFont val="Aptos Narrow"/>
        <family val="2"/>
      </rPr>
      <t>CP-111406-
86359957</t>
    </r>
  </si>
  <si>
    <r>
      <rPr>
        <sz val="12"/>
        <rFont val="Aptos Narrow"/>
        <family val="2"/>
      </rPr>
      <t>PINTURA COM TINTA ALQUÍDICA DE ACABAMENTO (ESMALTE SINTÉTICO ACETINADO)
PULVERIZADA SOBRE SUPERFÍCIES METÁLICAS (EXCETO PERFIL) EXECUTADO EM OBRA (02 DEMÃOS). AF_01/2020_PE</t>
    </r>
  </si>
  <si>
    <r>
      <rPr>
        <sz val="12"/>
        <rFont val="Aptos Narrow"/>
        <family val="2"/>
      </rPr>
      <t>CONCRETAGEM DE RADIER, PISO DE CONCRETO OU LAJE SOBRE SOLO, FCK 30 MPA -
LANÇAMENTO, ADENSAMENTO E ACABAMENTO. AF_09/2021</t>
    </r>
  </si>
  <si>
    <r>
      <rPr>
        <sz val="12"/>
        <rFont val="Aptos Narrow"/>
        <family val="2"/>
      </rPr>
      <t>MONTAGEM E DESMONTAGEM DE FÔRMA DE VIGA, ESCORAMENTO COM GARFO DE
MADEIRA, PÉ-DIREITO SIMPLES, EM CHAPA DE MADEIRA PLASTIFICADA, 12 UTILIZAÇÕES. AF_09/2020</t>
    </r>
  </si>
  <si>
    <r>
      <rPr>
        <sz val="12"/>
        <rFont val="Aptos Narrow"/>
        <family val="2"/>
      </rPr>
      <t>CONCRETAGEM DE VIGAS E LAJES, FCK=25 MPA, PARA LAJES MACIÇAS OU NERVURADAS COM USO DE BOMBA - LANÇAMENTO, ADENSAMENTO E ACABAMENTO.
AF_02/2022_PS</t>
    </r>
  </si>
  <si>
    <r>
      <rPr>
        <sz val="12"/>
        <rFont val="Aptos Narrow"/>
        <family val="2"/>
      </rPr>
      <t>CHAPISCO APLICADO EM ALVENARIA (SEM PRESENÇA DE VÃOS) E ESTRUTURAS DE CONCRETO DE FACHADA, COM COLHER DE PEDREIRO. ARGAMASSA TRAÇO 1:3 COM
PREPARO EM BETONEIRA 400L. AF_10/2022</t>
    </r>
  </si>
  <si>
    <r>
      <rPr>
        <sz val="12"/>
        <rFont val="Aptos Narrow"/>
        <family val="2"/>
      </rPr>
      <t>CHAPISCO APLICADO EM ALVENARIAS E ESTRUTURAS DE CONCRETO INTERNAS, COM
COLHER DE PEDREIRO. ARGAMASSA TRAÇO 1:3 COM PREPARO EM BETONEIRA 400L. AF_10/2022</t>
    </r>
  </si>
  <si>
    <r>
      <rPr>
        <sz val="12"/>
        <rFont val="Aptos Narrow"/>
        <family val="2"/>
      </rPr>
      <t>(COMPOSIÇÃO REPRESENTATIVA) DO SERVIÇO DE EMBOÇO/MASSA ÚNICA, APLICADO MANUALMENTE, TRAÇO 1:2:8, EM BETONEIRA DE 400L, PAREDES INTERNAS, COM EXECUÇÃO DE TALISCAS, EDIFICAÇÃO HABITACIONAL UNIFAMILIAR (CASAS) E
EDIFICAÇÃO PÚBLICA PADRÃO. AF_12/2014</t>
    </r>
  </si>
  <si>
    <r>
      <rPr>
        <sz val="12"/>
        <rFont val="Aptos Narrow"/>
        <family val="2"/>
      </rPr>
      <t>PINTURA LÁTEX ACRÍLICA PREMIUM, APLICAÇÃO MANUAL EM TETO, DUAS DEMÃOS.
AF_04/2023</t>
    </r>
  </si>
  <si>
    <r>
      <rPr>
        <sz val="12"/>
        <rFont val="Aptos Narrow"/>
        <family val="2"/>
      </rPr>
      <t>PROTEÇÃO MECÂNICA DE SUPERFÍCIE VERTICAL COM ARGAMASSA DE CIMENTO E
AREIA, TRAÇO 1:3, E=3CM. AF_09/2023</t>
    </r>
  </si>
  <si>
    <r>
      <rPr>
        <sz val="12"/>
        <rFont val="Aptos Narrow"/>
        <family val="2"/>
      </rPr>
      <t>MASSA ÚNICA, PARA RECEBIMENTO DE PINTURA, EM ARGAMASSA TRAÇO 1:2:8,
PREPARO MECÂNICO COM BETONEIRA 400L, APLICADA MANUALMENTE EM TETO, ESPESSURA DE 20MM, COM EXECUÇÃO DE TALISCAS. AF_03/2015</t>
    </r>
  </si>
  <si>
    <r>
      <rPr>
        <sz val="12"/>
        <rFont val="Aptos Narrow"/>
        <family val="2"/>
      </rPr>
      <t>CONTRAPISO COM ARGAMASSA AUTONIVELANTE, APLICADO SOBRE LAJE, ADERIDO,
ESPESSURA 2CM. AF_07/2021</t>
    </r>
  </si>
  <si>
    <r>
      <rPr>
        <sz val="12"/>
        <rFont val="Aptos Narrow"/>
        <family val="2"/>
      </rPr>
      <t>PROTEÇÃO MECÂNICA DE SUPERFICIE HORIZONTAL COM ARGAMASSA DE CIMENTO E
AREIA, TRAÇO 1:3, E=3CM. AF_09/2023</t>
    </r>
  </si>
  <si>
    <r>
      <rPr>
        <sz val="12"/>
        <rFont val="Aptos Narrow"/>
        <family val="2"/>
      </rPr>
      <t>PINTURA COM TINTA ALQUÍDICA DE ACABAMENTO (ESMALTE SINTÉTICO ACETINADO) PULVERIZADA SOBRE SUPERFÍCIES METÁLICAS (EXCETO PERFIL) EXECUTADO EM OBRA
(02 DEMÃOS). AF_01/2020_PE</t>
    </r>
  </si>
  <si>
    <r>
      <rPr>
        <sz val="12"/>
        <rFont val="Aptos Narrow"/>
        <family val="2"/>
      </rPr>
      <t>ALVENARIA DE VEDAÇÃO COM ELEMENTO VAZADO DE CONCRETO (COBOGÓ) DE 7X50X50CM E ARGAMASSA DE ASSENTAMENTO COM PREPARO EM BETONEIRA.
AF_05/2020</t>
    </r>
  </si>
  <si>
    <r>
      <rPr>
        <sz val="12"/>
        <rFont val="Aptos Narrow"/>
        <family val="2"/>
      </rPr>
      <t>COMP-41672167-
9537</t>
    </r>
  </si>
  <si>
    <r>
      <rPr>
        <sz val="12"/>
        <rFont val="Aptos Narrow"/>
        <family val="2"/>
      </rPr>
      <t>HASTE DE ATERRAMENTO, DIÂMETRO 3/4", COM 3 METROS - FORNECIMENTO E
INSTALAÇÃO. AF_08/2023</t>
    </r>
  </si>
  <si>
    <r>
      <rPr>
        <sz val="12"/>
        <rFont val="Aptos Narrow"/>
        <family val="2"/>
      </rPr>
      <t>CONECTOR CABO-HASTE EM BRONZE NATURAL PARA 2 CABOS COBRE DE 10MM² A
70MM² COM GRAMPO "U" E PORCAS DE AÇO GALV.REF:TEL-583 OU SIMILAR - FORNECIMENTO E INSTALAÇÃO</t>
    </r>
  </si>
  <si>
    <r>
      <rPr>
        <sz val="12"/>
        <rFont val="Aptos Narrow"/>
        <family val="2"/>
      </rPr>
      <t>CABO DE COBRE FLEXÍVEL ISOLADO, 16 MM², ANTI-CHAMA 0,6/1,0 KV, PARA CIRCUITOS
TERMINAIS - FORNECIMENTO E INSTALAÇÃO. AF_03/2023</t>
    </r>
  </si>
  <si>
    <r>
      <rPr>
        <sz val="12"/>
        <rFont val="Aptos Narrow"/>
        <family val="2"/>
      </rPr>
      <t>CP-S02794-
48788265</t>
    </r>
  </si>
  <si>
    <r>
      <rPr>
        <sz val="12"/>
        <rFont val="Aptos Narrow"/>
        <family val="2"/>
      </rPr>
      <t>Caixa de passagem em alvenaria de tijolos maciços esp. = 0,12m, dim. int. = 0.80 x 0.80 x 0.80m,
inclusive tampa</t>
    </r>
  </si>
  <si>
    <r>
      <rPr>
        <sz val="12"/>
        <rFont val="Aptos Narrow"/>
        <family val="2"/>
      </rPr>
      <t>CHAVE DE BOIA AUTOMÁTICA SUPERIOR/INFERIOR 15A/250V - FORNECIMENTO E
INSTALAÇÃO. AF_12/2020</t>
    </r>
  </si>
  <si>
    <r>
      <rPr>
        <sz val="12"/>
        <rFont val="Aptos Narrow"/>
        <family val="2"/>
      </rPr>
      <t>SUBESTAÇÃO AÉREA DE 75 KVA/13.800-380/220V COM QUADRO DE MEDIÇÃO E
PROTEÇÃO GERAL, INCLUSIVE MALHA DE ATERRAMENTO - RV02</t>
    </r>
  </si>
  <si>
    <r>
      <rPr>
        <sz val="12"/>
        <rFont val="Aptos Narrow"/>
        <family val="2"/>
      </rPr>
      <t>CAIXA RETANGULAR 4" X 2" MÉDIA (1,30 M DO PISO), PVC, INSTALADA EM PAREDE -
FORNECIMENTO E INSTALAÇÃO. AF_03/2023</t>
    </r>
  </si>
  <si>
    <r>
      <rPr>
        <sz val="12"/>
        <rFont val="Aptos Narrow"/>
        <family val="2"/>
      </rPr>
      <t>CAIXA OCTOGONAL 4" X 4", PVC, INSTALADA EM LAJE - FORNECIMENTO E INSTALAÇÃO.
AF_03/2023</t>
    </r>
  </si>
  <si>
    <r>
      <rPr>
        <sz val="12"/>
        <rFont val="Aptos Narrow"/>
        <family val="2"/>
      </rPr>
      <t>CABO DE COBRE FLEXÍVEL ISOLADO, 1,5 MM², ANTI-CHAMA 450/750 V, PARA CIRCUITOS
TERMINAIS - FORNECIMENTO E INSTALAÇÃO. AF_03/2023</t>
    </r>
  </si>
  <si>
    <r>
      <rPr>
        <sz val="12"/>
        <rFont val="Aptos Narrow"/>
        <family val="2"/>
      </rPr>
      <t>CABO DE COBRE FLEXÍVEL ISOLADO, 2,5 MM², ANTI-CHAMA 450/750 V, PARA CIRCUITOS
TERMINAIS - FORNECIMENTO E INSTALAÇÃO. AF_03/2023</t>
    </r>
  </si>
  <si>
    <r>
      <rPr>
        <sz val="12"/>
        <rFont val="Aptos Narrow"/>
        <family val="2"/>
      </rPr>
      <t>ELETRODUTO FLEXÍVEL CORRUGADO, PVC, DN 25 MM (3/4"), PARA CIRCUITOS
TERMINAIS, INSTALADO EM LAJE - FORNECIMENTO E INSTALAÇÃO. AF_03/2023</t>
    </r>
  </si>
  <si>
    <r>
      <rPr>
        <sz val="12"/>
        <rFont val="Aptos Narrow"/>
        <family val="2"/>
      </rPr>
      <t>INTERRUPTOR SIMPLES (1 MÓDULO), 10A/250V, INCLUINDO SUPORTE E PLACA -
FORNECIMENTO E INSTALAÇÃO. AF_03/2023</t>
    </r>
  </si>
  <si>
    <r>
      <rPr>
        <sz val="12"/>
        <rFont val="Aptos Narrow"/>
        <family val="2"/>
      </rPr>
      <t>TOMADA BAIXA DE EMBUTIR (2 MÓDULOS), 2P+T 10 A, INCLUINDO SUPORTE E PLACA -
FORNECIMENTO E INSTALAÇÃO. AF_03/2023</t>
    </r>
  </si>
  <si>
    <r>
      <rPr>
        <sz val="12"/>
        <rFont val="Aptos Narrow"/>
        <family val="2"/>
      </rPr>
      <t>DISJUNTOR TERMOMAGNÉTICO TRIPOLAR , CORRENTE NOMINAL DE 250A -
FORNECIMENTO E INSTALAÇÃO. AF_10/2020</t>
    </r>
  </si>
  <si>
    <r>
      <rPr>
        <sz val="12"/>
        <rFont val="Aptos Narrow"/>
        <family val="2"/>
      </rPr>
      <t>DISJUNTOR TERMOMAGNETICO TRIPOLAR 80 A, PADRÃO DIN (EUROPEU - LINHA
BRANCA), CURVA C, 10KA</t>
    </r>
  </si>
  <si>
    <r>
      <rPr>
        <sz val="12"/>
        <rFont val="Aptos Narrow"/>
        <family val="2"/>
      </rPr>
      <t>DISJUNTOR MONOPOLAR TIPO DIN, CORRENTE NOMINAL DE 10A - FORNECIMENTO E
INSTALAÇÃO. AF_10/2020</t>
    </r>
  </si>
  <si>
    <r>
      <rPr>
        <sz val="12"/>
        <rFont val="Aptos Narrow"/>
        <family val="2"/>
      </rPr>
      <t>LUMINÁRIA TIPO CALHA, DE SOBREPOR, COM 2 LÂMPADAS TUBULARES FLUORESCENTES DE 36 W, COM REATOR DE PARTIDA RÁPIDA - FORNECIMENTO E
INSTALAÇÃO. AF_02/2020</t>
    </r>
  </si>
  <si>
    <r>
      <rPr>
        <sz val="12"/>
        <rFont val="Aptos Narrow"/>
        <family val="2"/>
      </rPr>
      <t>QUADRO DE DISTRIBUIÇÃO DE ENERGIA EM CHAPA DE AÇO GALVANIZADO, DE EMBUTIR, COM BARRAMENTO TRIFÁSICO, PARA 30 DISJUNTORES DIN 150A - FORNECIMENTO E
INSTALAÇÃO. AF_10/2020</t>
    </r>
  </si>
  <si>
    <r>
      <rPr>
        <sz val="12"/>
        <rFont val="Aptos Narrow"/>
        <family val="2"/>
      </rPr>
      <t>ESCAVAÇÃO MECANIZADA DE VALA COM PROF. ATÉ 1,5 M (MÉDIA MONTANTE E JUSANTE/UMA COMPOSIÇÃO POR TRECHO), ESCAVADEIRA (0,8 M3), LARG. MENOR QUE 1,5 M, EM SOLO DE 1A CATEGORIA, EM LOCAIS COM ALTO NÍVEL DE INTERFERÊNCIA.
AF_02/2021</t>
    </r>
  </si>
  <si>
    <r>
      <rPr>
        <sz val="12"/>
        <rFont val="Aptos Narrow"/>
        <family val="2"/>
      </rPr>
      <t>FABRICAÇÃO DE FÔRMA PARA VIGAS, EM CHAPA DE MADEIRA COMPENSADA RESINADA,
E = 17 MM. AF_09/2020</t>
    </r>
  </si>
  <si>
    <r>
      <rPr>
        <sz val="12"/>
        <rFont val="Aptos Narrow"/>
        <family val="2"/>
      </rPr>
      <t>CP-73990/001-
88143850</t>
    </r>
  </si>
  <si>
    <r>
      <rPr>
        <sz val="12"/>
        <rFont val="Aptos Narrow"/>
        <family val="2"/>
      </rPr>
      <t>CP-S08385-
82625355</t>
    </r>
  </si>
  <si>
    <t>TOTAL</t>
  </si>
  <si>
    <t>ADMINISTRAÇÃO LOCAL DE OBRA - INCLUINDO EXAMES, ALIMENTAÇÃO E SEGURO (IMPLEMENTAÇÃO DE MELHORIAS NO SISTEMA VIÁRIO DO BAIRRO DA BARRA NOVA. REV05(1º PARTE + 2º PARTE))</t>
  </si>
  <si>
    <t>EXECUÇÃO DE REFEITÓRIO EM CANTEIRO DE OBRA EM ALVENARIA, NÃO INCLUSO MOBILIÁRIO E EQUIPAMENTOS. AF_02/2016</t>
  </si>
  <si>
    <t>EXECUÇÃO DE ESCRITÓRIO EM CANTEIRO DE OBRA EM ALVENARIA, NÃO INCLUSO MOBILIÁRIO E EQUIPAMENTOS. AF_02/2016</t>
  </si>
  <si>
    <t>EXECUÇÃO DE SANITÁRIO E VESTIÁRIO EM CANTEIRO DE OBRA EM ALVENARIA, NÃO INCLUSO MOBILIÁRIO. AF_02/2016</t>
  </si>
  <si>
    <t>EXECUÇÃO DE ALMOXARIFADO EM CANTEIRO DE OBRA EM ALVENARIA, INCLUSO PRATELEIRAS. AF_02/2016</t>
  </si>
  <si>
    <t>FORNECIMENTO E INSTALAÇÃO DE PLACA DE OBRA COM CHAPA GALVANIZADA E ESTRUTURA DE MADEIRA. AF_03/2022_PS</t>
  </si>
  <si>
    <t>Instalação provisória de energia elétrica, aerea, trifasica, em poste de concreto, exclusive fornecimento do medidor REV.01(1O/2021)</t>
  </si>
  <si>
    <t>EXECUÇÃO DE PAVIMENTO COM APLICAÇÃO DE CONCRETO ASFÁLTICO, CAMADA DE ROLAMENTO - EXCLUSIVE AQUISIÇÃO E TRANSPORTE DO CAP, CARGA E TRANSPORTE DA MASSA. AF_11/2019</t>
  </si>
  <si>
    <t>CARGA, MANOBRA E DESCARGA DE SOLOS E MATERIAIS GRANULARES EM CAMINHÃO BASCULANTE 14 M³ - CARGA COM PÁ CARREGADEIRA (CAÇAMBA DE 1,7 A 2,8 M³ / 128 HP) E DESCARGA LIVRE (UNIDADE: T). AF_07/2020</t>
  </si>
  <si>
    <t>CARGA, MANOBRA E DESCARGA DE SOLOS E MATERIAIS GRANULARES EM CAMINHÃO BASCULANTE 14 M³ - CARGA COM ESCAVADEIRA HIDRÁULICA (CAÇAMBA DE 1,20 M³ / 155 HP) E DESCARGA LIVRE (UNIDADE: M3). AF_07/2020</t>
  </si>
  <si>
    <t>TRANSPORTE COM CAMINHÃO BASCULANTE DE 14 M³, EM VIA URBANA PAVIMENTADA, DMT ATÉ 30 KM (UNIDADE: TXKM). AF_07/2020</t>
  </si>
  <si>
    <t>EXECUÇÃO DE IMPRIMAÇÃO COM EMULSÃO ASFÁLTICA - EAI - EXCLUSIVE AQUISIÇÃO E TRANSPORTE</t>
  </si>
  <si>
    <t>TRANSPORTE COM CAMINHÃO BASCULANTE DE 14 M³, EM VIA URBANA EM LEITO NATURAL (UNIDADE: TXKM). AF_07/2020</t>
  </si>
  <si>
    <t>TRANSPORTE COM CAMINHÃO BASCULANTE DE 18 M³, EM VIA URBANA PAVIMENTADA, DMT ATÉ 30 KM (UNIDADE: TXKM). AF_07/2020</t>
  </si>
  <si>
    <t>TRANSPORTE COM CAMINHÃO BASCULANTE DE 18 M³, EM VIA URBANA EM REVESTIMENTO PRIMÁRIO (UNIDADE: TXKM). AF_07/2020</t>
  </si>
  <si>
    <t>ESCAVAÇÃO HORIZONTAL, INCLUINDO CARGA E DESCARGA EM SOLO DE 1A CATEGORIA COM TRATOR DE ESTEIRAS (170HP/LÂMINA: 5,20M3). AF_07/2020</t>
  </si>
  <si>
    <t>EXECUÇÃO E COMPACTAÇÃO DE BASE E OU SUB BASE PARA PAVIMENTAÇÃO DE BRITA GRADUADA SIMPLES - EXCLUSIVE CARGA E TRANSPORTE. AF_11/2019</t>
  </si>
  <si>
    <t>ARGILA, ARGILA VERMELHA OU ARGILA ARENOSA (RETIRADA NA JAZIDA, SEM TRANSPORTE) - BDI = 15,28</t>
  </si>
  <si>
    <t>REGULARIZAÇÃO E COMPACTAÇÃO DE SUBLEITO DE SOLO  PREDOMINANTEMENTE ARGILOSO. AF_11/2019</t>
  </si>
  <si>
    <t>SERVICOS TOPOGRAFICOS PARA PAVIMENTACAO, INCLUSIVE NOTA DE SERVICOS, ACOMPANHAMENTO E GREIDE</t>
  </si>
  <si>
    <t>CAIXA PARA BOCA DE LOBO SIMPLES RETANGULAR, EM ALVENARIA COM BLOCOS DE CONCRETO, DIMENSÕES INTERNAS: 0,6X1X1,2 M. AF_12/2020</t>
  </si>
  <si>
    <t>CAIXA PARA BOCA DE LOBO DUPLA COMBINADA COM GRELHA RETANGULAR, EM ALVENARIA COM BLOCOS DE CONCRETO, DIMENSÕES INTERNAS: 1,3X2,2X1,2 M. AF_12/2020</t>
  </si>
  <si>
    <t>CARGA, MANOBRA E DESCARGA DE SOLOS E MATERIAIS GRANULARES EM CAMINHÃO BASCULANTE 14 M³ - CARGA COM ESCAVADEIRA HIDRÁULICA (CAÇAMBA DE 1,20 M³ / 155 HP) E DESCARGA LIVRE (UNIDADE: T). AF_07/2020</t>
  </si>
  <si>
    <t>ESCAVAÇÃO MANUAL DE VALA COM PROFUNDIDADE MENOR OU IGUAL A 1,30 M. AF_02/2021</t>
  </si>
  <si>
    <t>REATERRO MANUAL DE VALAS, COM COMPACTADOR DE SOLOS DE PERCUSSÃO. AF_08/2023</t>
  </si>
  <si>
    <t>PREPARO DE FUNDO DE VALA COM LARGURA MENOR QUE 1,5 M, COM CAMADA DE AREIA, LANÇAMENTO MECANIZADO. AF_08/2020</t>
  </si>
  <si>
    <t>Escoramento metálico p/ valas, h&lt;=2.50 m, com pranchas metálicas de 4,7 mm x 30 cm e longarinas em peças de madeira de 3"x6",  reaproveitamento : 60 vezes. Rev. 2024</t>
  </si>
  <si>
    <t>Escoramento metálico p/ valas, 2,50m&lt;=h&lt;=4.00 m, com pranchas metálicas de 4,7 mm x 30 cm e longarinas e transversinas em perfis de aço, reaproveitamento : 60 vezes</t>
  </si>
  <si>
    <t>IMPERMEABILIZAÇÃO DE SUPERFÍCIE COM ARGAMASSA POLIMÉRICA / MEMBRANA ACRÍLICA, 3 DEMÃOS. AF_09/2023</t>
  </si>
  <si>
    <t>CHAMINÉ CIRCULAR PARA POÇO DE VISITA PARA DRENAGEM, EM ALVENARIA COM TIJOLOS CERÂMICOS MACIÇOS, DIÂMETRO INTERNO = 0,6 M. AF_12/2020</t>
  </si>
  <si>
    <t>TAMPAO FERRO FUNDIDO P/ POCO DE VISITA, CLASSE D400 CARGA MAX. 40 T, REDONDO TAMPA DE 600 MM, REDE PLUVIAL E ESGOTO. - FORNECIMENTO E INSTALACAO</t>
  </si>
  <si>
    <t>BASE PARA POÇO DE VISITA RETANGULAR PARA DRENAGEM, EM ALVENARIA COM BLOCOS DE CONCRETO, DIMENSÕES INTERNAS = 2X2 M, PROFUNDIDADE = 1,40 M, EXCLUINDO TAMPÃO. AF_12/2020_PA</t>
  </si>
  <si>
    <t>BASE PARA POÇO DE VISITA RETANGULAR PARA DRENAGEM, EM ALVENARIA COM BLOCOS DE CONCRETO, DIMENSÕES INTERNAS = 2X2,5 M, PROFUNDIDADE = 1,40 M, EXCLUINDO TAMPÃO. AF_12/2020_PA</t>
  </si>
  <si>
    <t>EXECUÇÃO E COMPACTAÇÃO DE BASE E OU SUB BASE PARA PAVIMENTAÇÃO DE SOLO ESTABILIZADO GRANULOMETRICAMENTE SEM MISTURA DE SOLOS - EXCLUSIVE SOLO, ESCAVAÇÃO, CARGA E TRANSPORTE. AF_11/2023</t>
  </si>
  <si>
    <t>PISO PODOTÁTIL DE ALERTA OU DIRECIONAL, DE CONCRETO, ASSENTADO SOBRE ARGAMASSA. AF_05/2023</t>
  </si>
  <si>
    <t>Acabamento de superfície de piso de concreto com polimento mecânico com acabadora simples - Rev 03</t>
  </si>
  <si>
    <t>Placa em alumínio, espessura de 1,5 mm, modulada, aérea - película retrorrefletiva tipo I + III - fornecimento e implantação</t>
  </si>
  <si>
    <t>Suporte para placa de sinalização em madeira de lei tratada 8 x 8 cm - fornecimento e implantação</t>
  </si>
  <si>
    <t>Placa para sinalização de obras montada em cavalete metálico - 1,00 x 1,00 m - utilização de 600 ciclos - fornecimento, 01 implantação e 01 retirada diária</t>
  </si>
  <si>
    <t>Placa de regulamentação para sinalização de obras montada em suporte metálico móvel - D = 1,00 m - utilização de 600 ciclos - fornecimento, 01 implantação e 01 retirada diária</t>
  </si>
  <si>
    <t>Placa de advertência para sinalização de obras montada em suporte metálico móvel, lado 1,00 m - utilização de 600 ciclos - fornecimento, 01 implantação e 01 retirada diária</t>
  </si>
  <si>
    <t>Cone plástico para canalização de trânsito - utilização de 150 ciclos - fornecimento, 01 implantação e 01 retirada diária</t>
  </si>
  <si>
    <t>Ondulação transversal em massa asfáltica - lombada tipo "B" - conservação de vias urbanas sem execução de recapeamento</t>
  </si>
  <si>
    <t>TRATAMENTO DE JUNTA DE DILATAÇÃO COM MANTA ASFÁLTICA ADERIDA COM MAÇARICO. AF_09/2023</t>
  </si>
  <si>
    <t>BOCA PARA BUEIRO SIMPLES CELULAR 120 x 0,70 CM EM CONCRETO, ALAS COM ESCONSIDADE DE 0°, INCLUINDO FÔRMAS E MATERIAIS. AF_07/2021</t>
  </si>
  <si>
    <t>BOCA PARA BUEIRO SIMPLES CELULAR 100 x 0,60 CM EM CONCRETO, ALAS COM ESCONSIDADE DE 0°, INCLUINDO FÔRMAS E MATERIAIS. AF_07/2021</t>
  </si>
  <si>
    <t>BOCA PARA BUEIRO SIMPLES TUBULAR D = 75 CM EM CONCRETO, ALAS COM ESCONSIDADE DE 0°, INCLUINDO FÔRMAS E MATERIAIS. AF_07/2021</t>
  </si>
  <si>
    <t>ASSENTAMENTO DE TUBO DE FERRO FUNDIDO PARA REDE DE ÁGUA, DN 250 MM, JUNTA FLANGEADA (NÃO INCLUI O FORNECIMENTO). AF_09/2021</t>
  </si>
  <si>
    <t>ASSENTAMENTO DE TUBO DE PEAD CORRUGADO DE DUPLA PAREDE PARA REDE COLETORA DE ESGOTO, DN 600 MM, JUNTA ELÁSTICA INTEGRADA (NÃO INCLUI FORNECIMENTO). AF_01/2021</t>
  </si>
  <si>
    <t>TUBO CORRUGADO PEAD, PAREDE DUPLA, INTERNA LISA, JEI, DN/DI *400* MM, PARA SANEAMENTO (DRENAGEM/ESGOTO) - BDI = 15,28</t>
  </si>
  <si>
    <t>ARMAÇÃO DE ESTRUTURAS DIVERSAS DE CONCRETO ARMADO, EXCETO VIGAS, PILARES, LAJES E FUNDAÇÕES, UTILIZANDO AÇO CA-50 DE 6,3 MM - MONTAGEM. AF_06/2022</t>
  </si>
  <si>
    <t>ARMAÇÃO DE ESTRUTURAS DIVERSAS DE CONCRETO ARMADO, EXCETO VIGAS, PILARES, LAJES E FUNDAÇÕES, UTILIZANDO AÇO CA-60 DE 5,0 MM - MONTAGEM. AF_06/2022</t>
  </si>
  <si>
    <t>CONCRETO FCK=25MPA, USINADO, BOMBEADO, ADENSADO E LANÇADO, PARA USO GERAL.</t>
  </si>
  <si>
    <t>ARGAMASSA TRAÇO 1:3 (EM VOLUME DE CIMENTO E AREIA MÉDIA ÚMIDA), PREPARO MANUAL. AF_08/2019</t>
  </si>
  <si>
    <t>CAMADA SEPARADORA PARA EXECUÇÃO DE RADIER, PISO DE CONCRETO OU LAJE SOBRE SOLO, EM LONA PLÁSTICA. AF_09/2021</t>
  </si>
  <si>
    <t>EXECUÇÃO DE SARJETA DE CONCRETO USINADO, MOLDADA  IN LOCO  EM TRECHO RETO, 30 CM BASE X 10 CM ALTURA. AF_06/2016</t>
  </si>
  <si>
    <t>Rebaixamento com ponteiras filtrantes (01 conjunto), inclusive grupo gerador 80 kva - aluguel mensal</t>
  </si>
  <si>
    <t>BOCA PARA BUEIRO SIMPLES TUBULAR D = 80 CM EM CONCRETO, ALAS COM ESCONSIDADE DE 0°, INCLUINDO FÔRMAS E MATERIAIS. AF_07/2021</t>
  </si>
  <si>
    <t>BOCA PARA BUEIRO SIMPLES TUBULAR D = 60 CM EM CONCRETO, ALAS COM ESCONSIDADE DE 0°, INCLUINDO FÔRMAS E MATERIAIS. AF_07/2021</t>
  </si>
  <si>
    <t>SOLO-CIMENTO COMPACTADO - TRAÇO 1:18, INCLUSIVE CIMENTO E ARENOSO COMERCIAL (REV 01)</t>
  </si>
  <si>
    <t>CONCRETO FCK = 20MPA, TRAÇO 1:2,7:3 (EM MASSA SECA DE CIMENTO/ AREIA MÉDIA/BRITA 1) - PREPARO MECÂNICO COM BETONEIRA 400 L. AF_05/2021</t>
  </si>
  <si>
    <t>ALVENARIA DE EMBASAMENTO COM BLOCO ESTRUTURAL DE CERÂMICA, DE 14X19X29CM E ARGAMASSA DE ASSENTAMENTO COM PREPARO EM BETONEIRA. AF_05/2020</t>
  </si>
  <si>
    <t>(COMPOSIÇÃO REPRESENTATIVA) DO SERVIÇO DE EMBOÇO/MASSA ÚNICA, TRAÇO 1:2:8, PREPARO MECÂNICO, COM BETONEIRA DE 400L, EM PAREDES DE AMBIENTES INTERNOS, COM EXECUÇÃO DE TALISCAS, PARA EDIFICAÇÃO HABITACIONAL MULTIFAMILIAR (PRÉDIO). AF_11/2014</t>
  </si>
  <si>
    <t>PINTURA LÁTEX ACRÍLICA PREMIUM, APLICAÇÃO MANUAL EM PAREDES, DUAS DEMÃOS. AF_04/2023</t>
  </si>
  <si>
    <t>TUBO, PVC, SOLDÁVEL, DN 25MM, INSTALADO EM PRUMADA DE ÁGUA - FORNECIMENTO E INSTALAÇÃO. AF_06/2022</t>
  </si>
  <si>
    <t>TUBO, PVC, SOLDÁVEL, DN 50MM, INSTALADO EM PRUMADA DE ÁGUA - FORNECIMENTO E INSTALAÇÃO. AF_06/2022</t>
  </si>
  <si>
    <t>TUBO, PVC, SOLDÁVEL, DN 60MM, INSTALADO EM PRUMADA DE ÁGUA - FORNECIMENTO E INSTALAÇÃO. AF_06/2022</t>
  </si>
  <si>
    <t>TUBO, PVC, SOLDÁVEL, DN 75MM, INSTALADO EM PRUMADA DE ÁGUA - FORNECIMENTO E INSTALAÇÃO. AF_06/2022</t>
  </si>
  <si>
    <t>TUBO PVC, SERIE NORMAL, ESGOTO PREDIAL, DN 150 MM, FORNECIDO E INSTALADO EM SUBCOLETOR AÉREO DE ESGOTO SANITÁRIO. AF_08/2022</t>
  </si>
  <si>
    <t>BASE PARA POÇO DE VISITA RETANGULAR PARA DRENAGEM, EM ALVENARIA COM BLOCOS DE CONCRETO, DIMENSÕES INTERNAS = 1X1 M, PROFUNDIDADE = 1,40 M, EXCLUINDO TAMPÃO. AF_12/2020_PA</t>
  </si>
  <si>
    <t>BASE PARA POÇO DE VISITA RETANGULAR PARA DRENAGEM, EM ALVENARIA COM BLOCOS DE CONCRETO, DIMENSÕES INTERNAS = 1,5X1,5 M, PROFUNDIDADE = 1,40 M, EXCLUINDO TAMPÃO. AF_12/2020_PA</t>
  </si>
  <si>
    <t>LOCACAO CONVENCIONAL DE OBRA, UTILIZANDO GABARITO DE TÁBUAS CORRIDAS PONTALETADAS A CADA 2,00M -  2 UTILIZAÇÕES. AF_10/2018</t>
  </si>
  <si>
    <t>LASTRO DE CONCRETO MAGRO, APLICADO EM PISOS, LAJES SOBRE SOLO OU RADIERS, ESPESSURA DE 5 CM. AF_07/2016</t>
  </si>
  <si>
    <t>Alvenaria pedra argamassada c/ cimento e areia traço t-4 (1:5) - 1 saco cimento 50kg / 5 padiolas areia dim. 0,35z0,45x0,23m - Confecção mecânica, exeto a carga e transporte</t>
  </si>
  <si>
    <t>Manta Geotextil para separação, proteção, reforço e drenagem em estruturas, fornecimento e aplicação</t>
  </si>
  <si>
    <t>ISOLAMENTO DE OBRA COM TELA PLASTICA COM MALHA DE 5MM E ESTRUTURA DE MADEIRA PONTALETEADA</t>
  </si>
  <si>
    <t>ESCAVAÇÃO MECANIZADA DE VALA COM PROF. ATÉ 1,5 M (MÉDIA MONTANTE E JUSANTE/UMA COMPOSIÇÃO POR TRECHO), ESCAVADEIRA (0,8 M3), LARG. DE 1,5 M A 2,5 M, EM SOLO DE 1A CATEGORIA, EM LOCAIS COM ALTO NÍVEL DE INTERFERÊNCIA. AF_02/2021</t>
  </si>
  <si>
    <t>ESCAVAÇÃO MECANIZADA DE VALA COM PROF. MAIOR QUE 1,5 M ATÉ 3,0 M (MÉDIA MONTANTE E JUSANTE/UMA COMPOSIÇÃO POR TRECHO), ESCAVADEIRA (0,8 M3), LARGURA ATÉ 1,5 M, EM SOLO DE 1A CATEGORIA, EM LOCAIS COM ALTO NÍVEL DE INTERFERÊNCIA. AF_02/2021</t>
  </si>
  <si>
    <t>Forma plana para estruturas, em compensado plastificado de 12mm, 05 usos, exclusive escoramento - Revisada 07.2015</t>
  </si>
  <si>
    <t>CONCRETAGEM DE VIGAS E LAJES, FCK=30 MPA, PARA LAJES MACIÇAS OU NERVURADAS COM USO DE BOMBA - LANÇAMENTO, ADENSAMENTO E ACABAMENTO. AF_02/2022</t>
  </si>
  <si>
    <t>CHAPISCO APLICADO EM ALVENARIA (COM PRESENÇA DE VÃOS) E ESTRUTURAS DE CONCRETO DE FACHADA, COM COLHER DE PEDREIRO. ARGAMASSA TRAÇO 1:3 COM PREPARO EM BETONEIRA 400L. AF_10/2022</t>
  </si>
  <si>
    <t>ARMAÇÃO DE LAJE DE ESTRUTURA CONVENCIONAL DE CONCRETO ARMADO UTILIZANDO AÇO CA-60 DE 5,0 MM - MONTAGEM. AF_06/2022</t>
  </si>
  <si>
    <t>ARMAÇÃO DE LAJE DE ESTRUTURA CONVENCIONAL DE CONCRETO ARMADO UTILIZANDO AÇO CA-50 DE 10,0 MM - MONTAGEM. AF_06/2022</t>
  </si>
  <si>
    <t>ARMAÇÃO DE LAJE DE ESTRUTURA CONVENCIONAL DE CONCRETO ARMADO UTILIZANDO AÇO CA-50 DE 12,5 MM - MONTAGEM. AF_06/2022</t>
  </si>
  <si>
    <t>ARMAÇÃO DE LAJE DE ESTRUTURA CONVENCIONAL DE CONCRETO ARMADO UTILIZANDO AÇO CA-50 DE 16,0 MM - MONTAGEM. AF_06/2022</t>
  </si>
  <si>
    <t>ARMAÇÃO DE BLOCO, VIGA BALDRAME E SAPATA UTILIZANDO AÇO CA-60 DE 5 MM - MONTAGEM. AF_06/2017</t>
  </si>
  <si>
    <t>ARMAÇÃO DE BLOCO, VIGA BALDRAME OU SAPATA UTILIZANDO AÇO CA-50 DE 6,3 MM - MONTAGEM. AF_06/2017</t>
  </si>
  <si>
    <t>ARMAÇÃO DE PILAR OU VIGA DE ESTRUTURA CONVENCIONAL DE CONCRETO ARMADO UTILIZANDO AÇO CA-60 DE 5,0 MM - MONTAGEM. AF_06/2022</t>
  </si>
  <si>
    <t>ARMAÇÃO DE PILAR OU VIGA DE ESTRUTURA CONVENCIONAL DE CONCRETO ARMADO UTILIZANDO AÇO CA-50 DE 6,3 MM - MONTAGEM. AF_06/2022</t>
  </si>
  <si>
    <t>ARMAÇÃO DE BLOCO, VIGA BALDRAME OU SAPATA UTILIZANDO AÇO CA-50 DE 8 MM - MONTAGEM. AF_06/2017</t>
  </si>
  <si>
    <t>ARMAÇÃO DE BLOCO, VIGA BALDRAME OU SAPATA UTILIZANDO AÇO CA-50 DE 10 MM - MONTAGEM. AF_06/2017</t>
  </si>
  <si>
    <t>ARMAÇÃO DE BLOCO, VIGA BALDRAME OU SAPATA UTILIZANDO AÇO CA-50 DE 12,5 MM - MONTAGEM. AF_06/2017</t>
  </si>
  <si>
    <t>ARMAÇÃO DE LAJE DE ESTRUTURA CONVENCIONAL DE CONCRETO ARMADO UTILIZANDO AÇO CA-50 DE 6,3 MM - MONTAGEM. AF_06/2022</t>
  </si>
  <si>
    <t>ARMAÇÃO DE PILAR OU VIGA DE ESTRUTURA CONVENCIONAL DE CONCRETO ARMADO UTILIZANDO AÇO CA-50 DE 10,0 MM - MONTAGEM. AF_06/2022</t>
  </si>
  <si>
    <t>ARMAÇÃO DE PILAR OU VIGA DE ESTRUTURA CONVENCIONAL DE CONCRETO ARMADO UTILIZANDO AÇO CA-50 DE 12,5 MM - MONTAGEM. AF_06/2022</t>
  </si>
  <si>
    <t>ARMAÇÃO DE PILAR OU VIGA DE ESTRUTURA CONVENCIONAL DE CONCRETO ARMADO UTILIZANDO AÇO CA-50 DE 8,0 MM - MONTAGEM. AF_06/2022</t>
  </si>
  <si>
    <t>BDI</t>
  </si>
  <si>
    <t>COM BDI</t>
  </si>
  <si>
    <t>PESO %</t>
  </si>
  <si>
    <t>UNITÁRIO R$</t>
  </si>
  <si>
    <t>PREÇOS</t>
  </si>
  <si>
    <t>OBRA:</t>
  </si>
  <si>
    <t>LOCAL:</t>
  </si>
  <si>
    <t>CRONOGRAMA FÍSICO FINANCEIRO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</si>
  <si>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</si>
  <si>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</si>
  <si>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</si>
  <si>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</si>
  <si>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</si>
  <si>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</si>
  <si>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</si>
  <si>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</si>
  <si>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</si>
  <si>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</si>
  <si>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</si>
  <si>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</si>
  <si>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1</t>
  </si>
  <si>
    <t>2</t>
  </si>
  <si>
    <t>3</t>
  </si>
  <si>
    <t>4</t>
  </si>
  <si>
    <t>5</t>
  </si>
  <si>
    <t>6</t>
  </si>
  <si>
    <t>IMPLANTAÇÃO DE MELHORIA NO SISTEMA VIARIO DO BAIRRO DA BARRA NOVA, (1º PARTE + 2º PARTE)</t>
  </si>
  <si>
    <t>BARRA NOVA, MARECHAL DEODORO/AL</t>
  </si>
  <si>
    <t>IMPLEMENTAÇÃO DE MELHORIAS NO SISTEMA VIÁRIO DO BAIRRO DA BARRA NOVA EM MARECHAL DEODORO/AL</t>
  </si>
  <si>
    <t>EMPRESA:</t>
  </si>
  <si>
    <t>UCHÔA CONSTRUÇÕES LTDA. / CNPJ: 09.276.767/0001-12</t>
  </si>
  <si>
    <t>DATA:</t>
  </si>
  <si>
    <t>BARRA NOVA - MARECHAL DEDODORO/AL</t>
  </si>
  <si>
    <t>PLANILHA ORÇAMENTÁRIA</t>
  </si>
  <si>
    <t>Escoramento metálico p/ valas, h&lt;=2.50 m, com pranchas metálicas de 4,7 mm x 30 cm e longarinas em peças de madeira de 3"x6", reaproveitamento : 60 vezes . REV.01</t>
  </si>
  <si>
    <t>PREÇO TOTAL PRÓPRIO</t>
  </si>
  <si>
    <t>PREÇO TOTAL CONVÊNIO</t>
  </si>
  <si>
    <t>QTD CONVÊNIO</t>
  </si>
  <si>
    <t>QTD PRÓPRIA</t>
  </si>
  <si>
    <t>CONVÊNIO (R$)</t>
  </si>
  <si>
    <t>PRÓPRIO (R$)</t>
  </si>
  <si>
    <t>CONVÊNIO</t>
  </si>
  <si>
    <t>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</si>
</sst>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000"/>
    <numFmt numFmtId="165" formatCode="m\.d\.yy;@"/>
    <numFmt numFmtId="166" formatCode="0000000"/>
    <numFmt numFmtId="167" formatCode="_-&quot;R$&quot;* #,##0.00_-;\-&quot;R$&quot;* #,##0.00_-;_-&quot;R$&quot;* &quot;-&quot;??_-;_-@_-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Arial"/>
      <family val="1"/>
      <charset val="1"/>
    </font>
    <font>
      <sz val="11"/>
      <name val="Arial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Aptos Narrow"/>
      <family val="2"/>
    </font>
    <font>
      <b/>
      <sz val="12"/>
      <name val="Aptos Narrow"/>
      <family val="2"/>
    </font>
    <font>
      <b/>
      <sz val="12"/>
      <color rgb="FF000000"/>
      <name val="Aptos Narrow"/>
      <family val="2"/>
    </font>
    <font>
      <sz val="12"/>
      <name val="Aptos Narrow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1"/>
      <color theme="1"/>
      <name val="Aptos Narrow"/>
      <family val="2"/>
    </font>
    <font>
      <b/>
      <sz val="11"/>
      <color theme="1"/>
      <name val="Aptos Narrow"/>
      <family val="2"/>
    </font>
    <font>
      <b/>
      <sz val="11"/>
      <color rgb="FF000000"/>
      <name val="Aptos Narrow"/>
      <family val="2"/>
    </font>
    <font>
      <sz val="11"/>
      <color rgb="FF000000"/>
      <name val="Aptos Narrow"/>
      <family val="2"/>
    </font>
    <font>
      <b/>
      <sz val="20"/>
      <color theme="1"/>
      <name val="Aptos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A6A6A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3" fillId="0" borderId="0"/>
    <xf numFmtId="43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43" fontId="9" fillId="0" borderId="2" xfId="11" applyFont="1" applyBorder="1" applyAlignment="1">
      <alignment horizontal="center" vertical="center" shrinkToFit="1"/>
    </xf>
    <xf numFmtId="43" fontId="9" fillId="0" borderId="2" xfId="11" applyFont="1" applyBorder="1" applyAlignment="1">
      <alignment vertical="center" shrinkToFit="1"/>
    </xf>
    <xf numFmtId="43" fontId="9" fillId="0" borderId="2" xfId="11" applyFont="1" applyBorder="1" applyAlignment="1">
      <alignment horizontal="right" vertical="center" shrinkToFi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top" wrapText="1"/>
    </xf>
    <xf numFmtId="43" fontId="10" fillId="3" borderId="2" xfId="11" applyFont="1" applyFill="1" applyBorder="1" applyAlignment="1">
      <alignment vertical="center" wrapText="1"/>
    </xf>
    <xf numFmtId="43" fontId="10" fillId="4" borderId="2" xfId="11" applyFont="1" applyFill="1" applyBorder="1" applyAlignment="1">
      <alignment vertical="center" wrapText="1"/>
    </xf>
    <xf numFmtId="43" fontId="10" fillId="0" borderId="2" xfId="11" applyFont="1" applyBorder="1" applyAlignment="1">
      <alignment vertical="center" wrapText="1"/>
    </xf>
    <xf numFmtId="43" fontId="10" fillId="5" borderId="2" xfId="11" applyFont="1" applyFill="1" applyBorder="1" applyAlignment="1">
      <alignment vertical="center" wrapText="1"/>
    </xf>
    <xf numFmtId="43" fontId="10" fillId="6" borderId="2" xfId="11" applyFont="1" applyFill="1" applyBorder="1" applyAlignment="1">
      <alignment vertical="center" wrapText="1"/>
    </xf>
    <xf numFmtId="43" fontId="9" fillId="6" borderId="2" xfId="11" applyFont="1" applyFill="1" applyBorder="1" applyAlignment="1">
      <alignment vertical="center" shrinkToFit="1"/>
    </xf>
    <xf numFmtId="43" fontId="10" fillId="7" borderId="2" xfId="1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43" fontId="9" fillId="0" borderId="2" xfId="14" applyFont="1" applyBorder="1" applyAlignment="1">
      <alignment horizontal="right" vertical="center" shrinkToFit="1"/>
    </xf>
    <xf numFmtId="0" fontId="10" fillId="2" borderId="2" xfId="0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10" fillId="3" borderId="2" xfId="11" applyFont="1" applyFill="1" applyBorder="1" applyAlignment="1">
      <alignment horizontal="center" vertical="center" wrapText="1"/>
    </xf>
    <xf numFmtId="43" fontId="11" fillId="3" borderId="2" xfId="14" applyFont="1" applyFill="1" applyBorder="1" applyAlignment="1">
      <alignment horizontal="right" vertical="center" shrinkToFi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43" fontId="11" fillId="4" borderId="2" xfId="14" applyFont="1" applyFill="1" applyBorder="1" applyAlignment="1">
      <alignment horizontal="right" vertical="center" shrinkToFit="1"/>
    </xf>
    <xf numFmtId="43" fontId="9" fillId="4" borderId="2" xfId="11" applyFont="1" applyFill="1" applyBorder="1" applyAlignment="1">
      <alignment vertical="center" shrinkToFit="1"/>
    </xf>
    <xf numFmtId="164" fontId="9" fillId="0" borderId="2" xfId="0" applyNumberFormat="1" applyFont="1" applyBorder="1" applyAlignment="1">
      <alignment horizontal="center" vertical="center" shrinkToFit="1"/>
    </xf>
    <xf numFmtId="165" fontId="9" fillId="0" borderId="2" xfId="0" applyNumberFormat="1" applyFont="1" applyBorder="1" applyAlignment="1">
      <alignment horizontal="center" vertical="center" shrinkToFit="1"/>
    </xf>
    <xf numFmtId="165" fontId="11" fillId="0" borderId="2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wrapText="1"/>
    </xf>
    <xf numFmtId="43" fontId="11" fillId="0" borderId="2" xfId="14" applyFont="1" applyBorder="1" applyAlignment="1">
      <alignment horizontal="right" vertical="center" shrinkToFi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43" fontId="9" fillId="5" borderId="2" xfId="11" applyFont="1" applyFill="1" applyBorder="1" applyAlignment="1">
      <alignment vertical="center" shrinkToFit="1"/>
    </xf>
    <xf numFmtId="43" fontId="11" fillId="5" borderId="2" xfId="14" applyFont="1" applyFill="1" applyBorder="1" applyAlignment="1">
      <alignment horizontal="right" vertical="center" shrinkToFi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43" fontId="11" fillId="6" borderId="2" xfId="14" applyFont="1" applyFill="1" applyBorder="1" applyAlignment="1">
      <alignment horizontal="right" vertical="center" shrinkToFit="1"/>
    </xf>
    <xf numFmtId="0" fontId="12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4" fontId="9" fillId="6" borderId="2" xfId="0" applyNumberFormat="1" applyFont="1" applyFill="1" applyBorder="1" applyAlignment="1">
      <alignment horizontal="center" vertical="center" shrinkToFit="1"/>
    </xf>
    <xf numFmtId="4" fontId="9" fillId="6" borderId="2" xfId="0" applyNumberFormat="1" applyFont="1" applyFill="1" applyBorder="1" applyAlignment="1">
      <alignment vertical="center" shrinkToFit="1"/>
    </xf>
    <xf numFmtId="43" fontId="11" fillId="6" borderId="2" xfId="14" applyFont="1" applyFill="1" applyBorder="1" applyAlignment="1">
      <alignment vertical="center" shrinkToFi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43" fontId="9" fillId="7" borderId="2" xfId="11" applyFont="1" applyFill="1" applyBorder="1" applyAlignment="1">
      <alignment vertical="center" shrinkToFit="1"/>
    </xf>
    <xf numFmtId="43" fontId="11" fillId="7" borderId="2" xfId="14" applyFont="1" applyFill="1" applyBorder="1" applyAlignment="1">
      <alignment horizontal="right" vertical="center" shrinkToFit="1"/>
    </xf>
    <xf numFmtId="0" fontId="10" fillId="6" borderId="2" xfId="0" applyFont="1" applyFill="1" applyBorder="1" applyAlignment="1">
      <alignment vertical="center" wrapText="1"/>
    </xf>
    <xf numFmtId="166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top"/>
    </xf>
    <xf numFmtId="4" fontId="11" fillId="3" borderId="2" xfId="0" applyNumberFormat="1" applyFont="1" applyFill="1" applyBorder="1" applyAlignment="1">
      <alignment horizontal="right" vertical="top" shrinkToFit="1"/>
    </xf>
    <xf numFmtId="10" fontId="11" fillId="3" borderId="2" xfId="1" applyNumberFormat="1" applyFont="1" applyFill="1" applyBorder="1" applyAlignment="1">
      <alignment horizontal="right" vertical="center" shrinkToFit="1"/>
    </xf>
    <xf numFmtId="10" fontId="9" fillId="0" borderId="2" xfId="1" applyNumberFormat="1" applyFont="1" applyBorder="1" applyAlignment="1">
      <alignment horizontal="right" vertical="center" shrinkToFit="1"/>
    </xf>
    <xf numFmtId="10" fontId="11" fillId="4" borderId="2" xfId="1" applyNumberFormat="1" applyFont="1" applyFill="1" applyBorder="1" applyAlignment="1">
      <alignment horizontal="right" vertical="center" shrinkToFit="1"/>
    </xf>
    <xf numFmtId="10" fontId="11" fillId="0" borderId="2" xfId="1" applyNumberFormat="1" applyFont="1" applyBorder="1" applyAlignment="1">
      <alignment horizontal="right" vertical="center" shrinkToFit="1"/>
    </xf>
    <xf numFmtId="10" fontId="11" fillId="5" borderId="2" xfId="1" applyNumberFormat="1" applyFont="1" applyFill="1" applyBorder="1" applyAlignment="1">
      <alignment horizontal="right" vertical="center" shrinkToFit="1"/>
    </xf>
    <xf numFmtId="10" fontId="11" fillId="6" borderId="2" xfId="1" applyNumberFormat="1" applyFont="1" applyFill="1" applyBorder="1" applyAlignment="1">
      <alignment horizontal="right" vertical="center" shrinkToFit="1"/>
    </xf>
    <xf numFmtId="10" fontId="11" fillId="6" borderId="2" xfId="1" applyNumberFormat="1" applyFont="1" applyFill="1" applyBorder="1" applyAlignment="1">
      <alignment vertical="center" shrinkToFit="1"/>
    </xf>
    <xf numFmtId="10" fontId="11" fillId="7" borderId="2" xfId="1" applyNumberFormat="1" applyFont="1" applyFill="1" applyBorder="1" applyAlignment="1">
      <alignment horizontal="right" vertical="center" shrinkToFit="1"/>
    </xf>
    <xf numFmtId="10" fontId="9" fillId="0" borderId="2" xfId="1" applyNumberFormat="1" applyFont="1" applyBorder="1" applyAlignment="1">
      <alignment horizontal="center" vertical="center" shrinkToFit="1"/>
    </xf>
    <xf numFmtId="43" fontId="9" fillId="0" borderId="2" xfId="11" applyFont="1" applyFill="1" applyBorder="1" applyAlignment="1">
      <alignment vertical="center" shrinkToFit="1"/>
    </xf>
    <xf numFmtId="43" fontId="9" fillId="0" borderId="2" xfId="11" applyFont="1" applyFill="1" applyBorder="1" applyAlignment="1">
      <alignment horizontal="center" vertical="center" shrinkToFit="1"/>
    </xf>
    <xf numFmtId="0" fontId="14" fillId="0" borderId="0" xfId="17" applyFont="1"/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5" fillId="8" borderId="2" xfId="17" applyFont="1" applyFill="1" applyBorder="1" applyAlignment="1" applyProtection="1">
      <alignment horizontal="center" vertical="center" wrapText="1"/>
      <protection locked="0"/>
    </xf>
    <xf numFmtId="0" fontId="15" fillId="0" borderId="0" xfId="17" applyFont="1"/>
    <xf numFmtId="0" fontId="17" fillId="9" borderId="2" xfId="17" applyFont="1" applyFill="1" applyBorder="1" applyAlignment="1">
      <alignment horizontal="center" vertical="center" wrapText="1"/>
    </xf>
    <xf numFmtId="4" fontId="17" fillId="9" borderId="2" xfId="17" applyNumberFormat="1" applyFont="1" applyFill="1" applyBorder="1" applyAlignment="1">
      <alignment horizontal="center" vertical="center" wrapText="1"/>
    </xf>
    <xf numFmtId="10" fontId="18" fillId="4" borderId="2" xfId="19" applyNumberFormat="1" applyFont="1" applyFill="1" applyBorder="1" applyAlignment="1">
      <alignment horizontal="right" vertical="center" wrapText="1"/>
    </xf>
    <xf numFmtId="4" fontId="18" fillId="0" borderId="2" xfId="17" applyNumberFormat="1" applyFont="1" applyBorder="1" applyAlignment="1">
      <alignment horizontal="right" vertical="center" wrapText="1"/>
    </xf>
    <xf numFmtId="10" fontId="15" fillId="0" borderId="0" xfId="17" applyNumberFormat="1" applyFont="1"/>
    <xf numFmtId="43" fontId="18" fillId="0" borderId="2" xfId="20" applyFont="1" applyFill="1" applyBorder="1" applyAlignment="1">
      <alignment horizontal="right" vertical="center" wrapText="1"/>
    </xf>
    <xf numFmtId="44" fontId="15" fillId="0" borderId="0" xfId="18" applyFont="1" applyFill="1" applyBorder="1"/>
    <xf numFmtId="10" fontId="18" fillId="0" borderId="2" xfId="19" applyNumberFormat="1" applyFont="1" applyFill="1" applyBorder="1" applyAlignment="1">
      <alignment horizontal="right" vertical="center" wrapText="1"/>
    </xf>
    <xf numFmtId="44" fontId="18" fillId="0" borderId="2" xfId="16" applyFont="1" applyFill="1" applyBorder="1" applyAlignment="1">
      <alignment horizontal="right" vertical="center" wrapText="1"/>
    </xf>
    <xf numFmtId="10" fontId="18" fillId="4" borderId="2" xfId="1" applyNumberFormat="1" applyFont="1" applyFill="1" applyBorder="1" applyAlignment="1">
      <alignment horizontal="right" vertical="center" wrapText="1"/>
    </xf>
    <xf numFmtId="4" fontId="17" fillId="9" borderId="2" xfId="17" applyNumberFormat="1" applyFont="1" applyFill="1" applyBorder="1" applyAlignment="1">
      <alignment vertical="center" wrapText="1"/>
    </xf>
    <xf numFmtId="10" fontId="17" fillId="9" borderId="2" xfId="19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5" fillId="0" borderId="2" xfId="17" applyFont="1" applyBorder="1" applyAlignment="1">
      <alignment horizontal="center"/>
    </xf>
    <xf numFmtId="0" fontId="15" fillId="8" borderId="2" xfId="17" applyFont="1" applyFill="1" applyBorder="1" applyAlignment="1" applyProtection="1">
      <alignment horizontal="center" vertical="center" wrapText="1"/>
      <protection locked="0"/>
    </xf>
    <xf numFmtId="0" fontId="17" fillId="0" borderId="3" xfId="17" applyFont="1" applyBorder="1" applyAlignment="1">
      <alignment horizontal="center" vertical="center" wrapText="1"/>
    </xf>
    <xf numFmtId="0" fontId="17" fillId="0" borderId="4" xfId="17" applyFont="1" applyBorder="1" applyAlignment="1">
      <alignment horizontal="center" vertical="center" wrapText="1"/>
    </xf>
    <xf numFmtId="44" fontId="17" fillId="0" borderId="3" xfId="18" applyFont="1" applyFill="1" applyBorder="1" applyAlignment="1">
      <alignment horizontal="center" vertical="center" wrapText="1"/>
    </xf>
    <xf numFmtId="44" fontId="17" fillId="0" borderId="4" xfId="18" applyFont="1" applyFill="1" applyBorder="1" applyAlignment="1">
      <alignment horizontal="center" vertical="center" wrapText="1"/>
    </xf>
    <xf numFmtId="0" fontId="17" fillId="0" borderId="5" xfId="17" applyFont="1" applyBorder="1" applyAlignment="1">
      <alignment horizontal="center" vertical="center" wrapText="1"/>
    </xf>
    <xf numFmtId="0" fontId="17" fillId="0" borderId="2" xfId="17" applyFont="1" applyBorder="1" applyAlignment="1">
      <alignment horizontal="center" vertical="center" wrapText="1"/>
    </xf>
    <xf numFmtId="43" fontId="17" fillId="0" borderId="3" xfId="17" applyNumberFormat="1" applyFont="1" applyBorder="1" applyAlignment="1">
      <alignment horizontal="center" vertical="center" wrapText="1"/>
    </xf>
    <xf numFmtId="44" fontId="17" fillId="0" borderId="2" xfId="18" applyFont="1" applyFill="1" applyBorder="1" applyAlignment="1">
      <alignment horizontal="center" vertical="center" wrapText="1"/>
    </xf>
    <xf numFmtId="44" fontId="17" fillId="9" borderId="3" xfId="18" applyFont="1" applyFill="1" applyBorder="1" applyAlignment="1">
      <alignment horizontal="center" vertical="center" wrapText="1"/>
    </xf>
    <xf numFmtId="44" fontId="17" fillId="9" borderId="4" xfId="18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" fontId="11" fillId="3" borderId="2" xfId="0" applyNumberFormat="1" applyFont="1" applyFill="1" applyBorder="1" applyAlignment="1">
      <alignment horizontal="center" vertical="top" shrinkToFit="1"/>
    </xf>
    <xf numFmtId="0" fontId="15" fillId="8" borderId="6" xfId="17" applyFont="1" applyFill="1" applyBorder="1" applyAlignment="1" applyProtection="1">
      <alignment horizontal="center" vertical="center" wrapText="1"/>
      <protection locked="0"/>
    </xf>
    <xf numFmtId="0" fontId="15" fillId="8" borderId="8" xfId="17" applyFont="1" applyFill="1" applyBorder="1" applyAlignment="1" applyProtection="1">
      <alignment horizontal="center" vertical="center" wrapText="1"/>
      <protection locked="0"/>
    </xf>
    <xf numFmtId="4" fontId="17" fillId="9" borderId="3" xfId="17" applyNumberFormat="1" applyFont="1" applyFill="1" applyBorder="1" applyAlignment="1">
      <alignment horizontal="center" vertical="center" wrapText="1"/>
    </xf>
    <xf numFmtId="4" fontId="17" fillId="9" borderId="5" xfId="17" applyNumberFormat="1" applyFont="1" applyFill="1" applyBorder="1" applyAlignment="1">
      <alignment horizontal="center" vertical="center" wrapText="1"/>
    </xf>
    <xf numFmtId="4" fontId="17" fillId="9" borderId="4" xfId="17" applyNumberFormat="1" applyFont="1" applyFill="1" applyBorder="1" applyAlignment="1">
      <alignment horizontal="center" vertical="center" wrapText="1"/>
    </xf>
    <xf numFmtId="0" fontId="16" fillId="8" borderId="2" xfId="17" applyFont="1" applyFill="1" applyBorder="1" applyAlignment="1" applyProtection="1">
      <alignment horizontal="center" vertical="center" wrapText="1"/>
      <protection locked="0"/>
    </xf>
    <xf numFmtId="44" fontId="17" fillId="9" borderId="5" xfId="18" applyFont="1" applyFill="1" applyBorder="1" applyAlignment="1">
      <alignment horizontal="center" vertical="center" wrapText="1"/>
    </xf>
    <xf numFmtId="4" fontId="17" fillId="9" borderId="6" xfId="17" applyNumberFormat="1" applyFont="1" applyFill="1" applyBorder="1" applyAlignment="1">
      <alignment horizontal="center" vertical="center" wrapText="1"/>
    </xf>
    <xf numFmtId="4" fontId="17" fillId="9" borderId="8" xfId="17" applyNumberFormat="1" applyFont="1" applyFill="1" applyBorder="1" applyAlignment="1">
      <alignment horizontal="center" vertical="center" wrapText="1"/>
    </xf>
    <xf numFmtId="44" fontId="19" fillId="0" borderId="2" xfId="17" applyNumberFormat="1" applyFont="1" applyBorder="1" applyAlignment="1" applyProtection="1">
      <alignment horizontal="center" vertical="center" wrapText="1"/>
      <protection locked="0"/>
    </xf>
    <xf numFmtId="0" fontId="19" fillId="0" borderId="2" xfId="17" applyFont="1" applyBorder="1" applyAlignment="1" applyProtection="1">
      <alignment horizontal="center" vertical="center" wrapText="1"/>
      <protection locked="0"/>
    </xf>
  </cellXfs>
  <cellStyles count="21">
    <cellStyle name="Moeda" xfId="16" builtinId="4"/>
    <cellStyle name="Moeda 2" xfId="10" xr:uid="{173D99BD-3EBA-461E-AA87-999CC3C06343}"/>
    <cellStyle name="Moeda 2 2" xfId="5" xr:uid="{EFEDC8CE-B565-494A-B274-020FB1AF8037}"/>
    <cellStyle name="Moeda 2 3" xfId="18" xr:uid="{9E168EAC-0E07-4300-9B27-43351550BC02}"/>
    <cellStyle name="Normal" xfId="0" builtinId="0"/>
    <cellStyle name="Normal 2" xfId="3" xr:uid="{5D9606ED-1A4D-4DB7-8586-F87C9D676F5F}"/>
    <cellStyle name="Normal 2 2" xfId="2" xr:uid="{5DD12521-FCEC-4790-B0CE-3CC136779BE6}"/>
    <cellStyle name="Normal 2 3" xfId="17" xr:uid="{84ACE664-F793-4818-B35A-984B4B1FA7A7}"/>
    <cellStyle name="Normal 3 3" xfId="13" xr:uid="{757E3233-7B58-4425-92AA-6F8AD05DF7F8}"/>
    <cellStyle name="Normal 5" xfId="6" xr:uid="{90C3B2D7-CA17-44D2-93EE-9B802F73ED4A}"/>
    <cellStyle name="Porcentagem" xfId="1" builtinId="5"/>
    <cellStyle name="Porcentagem 10 2" xfId="7" xr:uid="{4835B529-EED7-468C-B2E5-3E2D63E7636A}"/>
    <cellStyle name="Porcentagem 2" xfId="9" xr:uid="{9C19DCC3-10E3-4C4F-8273-F5AE6ABCBA6A}"/>
    <cellStyle name="Porcentagem 2 2" xfId="15" xr:uid="{7490A7C2-BF3F-4A60-B59B-24A749956F6B}"/>
    <cellStyle name="Porcentagem 2 3" xfId="19" xr:uid="{56C43269-CD12-4095-BAE7-034D2852A775}"/>
    <cellStyle name="Vírgula" xfId="11" builtinId="3"/>
    <cellStyle name="Vírgula 2" xfId="8" xr:uid="{C85D49F2-AADB-49EE-A609-AE920166DC78}"/>
    <cellStyle name="Vírgula 2 2" xfId="4" xr:uid="{9C1FE575-841E-4A8C-BA68-1E9147B4DE23}"/>
    <cellStyle name="Vírgula 2 3" xfId="20" xr:uid="{84D796A9-E663-47A3-8F04-7CC705A38F16}"/>
    <cellStyle name="Vírgula 3 2" xfId="12" xr:uid="{A850C727-96D9-450B-BD57-812C4E18036B}"/>
    <cellStyle name="Vírgula 4" xfId="14" xr:uid="{DAE4D27A-E9A5-4A0C-BE0E-449A4BCFBF0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2</xdr:row>
      <xdr:rowOff>161926</xdr:rowOff>
    </xdr:from>
    <xdr:to>
      <xdr:col>14</xdr:col>
      <xdr:colOff>266700</xdr:colOff>
      <xdr:row>3</xdr:row>
      <xdr:rowOff>375577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9CC903-737F-87AC-1CBF-63AC01C468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8" t="19820" r="10444" b="18076"/>
        <a:stretch/>
      </xdr:blipFill>
      <xdr:spPr>
        <a:xfrm>
          <a:off x="10382250" y="561976"/>
          <a:ext cx="1581150" cy="699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102420</xdr:colOff>
      <xdr:row>0</xdr:row>
      <xdr:rowOff>81935</xdr:rowOff>
    </xdr:from>
    <xdr:to>
      <xdr:col>1</xdr:col>
      <xdr:colOff>1368528</xdr:colOff>
      <xdr:row>0</xdr:row>
      <xdr:rowOff>799734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C11D1D-C077-412E-A1B1-5E9A27B77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770" y="81935"/>
          <a:ext cx="1259758" cy="717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11%20-%20OBRAS%20GANHAS/RDC%2001%202023%20-%20378%20-%20ENCONTRO%20DO%20MAR%20-%20MARECHAL/2.%20PROPOSTA/PROPOSTA%20DE%20PRE&#199;OS%20RDC%2001%2023%20-%20UCH%20-%20FEC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orcamento"/>
      <sheetName val="CRONOGRAM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47045"/>
  <sheetViews>
    <sheetView view="pageBreakPreview" zoomScale="85" zoomScaleNormal="85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1" sqref="F21"/>
    </sheetView>
  </sheetViews>
  <sheetFormatPr defaultRowHeight="15.75" x14ac:dyDescent="0.2"/>
  <cols>
    <col min="1" max="1" width="3.1640625" style="1" bestFit="1" customWidth="1"/>
    <col min="2" max="2" width="14.1640625" style="11" bestFit="1" customWidth="1"/>
    <col min="3" max="3" width="26.6640625" style="11" hidden="1" customWidth="1"/>
    <col min="4" max="4" width="77.5" style="13" customWidth="1"/>
    <col min="5" max="5" width="27.5" style="11" hidden="1" customWidth="1"/>
    <col min="6" max="6" width="9.83203125" style="11" customWidth="1"/>
    <col min="7" max="7" width="15.1640625" style="2" bestFit="1" customWidth="1"/>
    <col min="8" max="8" width="15.1640625" style="2" customWidth="1"/>
    <col min="9" max="9" width="17.1640625" style="1" bestFit="1" customWidth="1"/>
    <col min="10" max="12" width="17.1640625" style="1" customWidth="1"/>
    <col min="13" max="13" width="16.6640625" style="1" bestFit="1" customWidth="1"/>
    <col min="14" max="15" width="16.6640625" style="1" customWidth="1"/>
    <col min="16" max="16" width="2.33203125" style="2" customWidth="1"/>
    <col min="17" max="16384" width="9.33203125" style="1"/>
  </cols>
  <sheetData>
    <row r="3" spans="1:16" ht="38.25" customHeight="1" x14ac:dyDescent="0.2">
      <c r="B3" s="76" t="s">
        <v>1051</v>
      </c>
      <c r="C3" s="74"/>
      <c r="D3" s="114" t="s">
        <v>1074</v>
      </c>
      <c r="E3" s="115"/>
      <c r="F3" s="115"/>
      <c r="G3" s="115"/>
      <c r="H3" s="116"/>
      <c r="I3" s="75" t="s">
        <v>1077</v>
      </c>
      <c r="J3" s="108">
        <v>45432</v>
      </c>
      <c r="K3" s="109"/>
      <c r="L3" s="110"/>
      <c r="M3" s="91"/>
      <c r="N3" s="91"/>
      <c r="O3" s="91"/>
    </row>
    <row r="4" spans="1:16" ht="38.25" customHeight="1" x14ac:dyDescent="0.2">
      <c r="B4" s="76" t="s">
        <v>1075</v>
      </c>
      <c r="C4" s="74"/>
      <c r="D4" s="114" t="s">
        <v>1076</v>
      </c>
      <c r="E4" s="115"/>
      <c r="F4" s="115"/>
      <c r="G4" s="115"/>
      <c r="H4" s="116"/>
      <c r="I4" s="75" t="s">
        <v>1052</v>
      </c>
      <c r="J4" s="111" t="s">
        <v>1078</v>
      </c>
      <c r="K4" s="112"/>
      <c r="L4" s="113"/>
      <c r="M4" s="91"/>
      <c r="N4" s="91"/>
      <c r="O4" s="91"/>
    </row>
    <row r="5" spans="1:16" x14ac:dyDescent="0.2">
      <c r="B5" s="92" t="s">
        <v>1079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6" x14ac:dyDescent="0.2">
      <c r="B6" s="93" t="s">
        <v>21</v>
      </c>
      <c r="C6" s="22"/>
      <c r="D6" s="93" t="s">
        <v>23</v>
      </c>
      <c r="E6" s="22"/>
      <c r="F6" s="93" t="s">
        <v>6</v>
      </c>
      <c r="G6" s="93" t="s">
        <v>1083</v>
      </c>
      <c r="H6" s="93" t="s">
        <v>1084</v>
      </c>
      <c r="I6" s="94" t="s">
        <v>1050</v>
      </c>
      <c r="J6" s="94"/>
      <c r="K6" s="94"/>
      <c r="L6" s="94" t="s">
        <v>1082</v>
      </c>
      <c r="M6" s="94" t="s">
        <v>1081</v>
      </c>
      <c r="N6" s="93" t="s">
        <v>1046</v>
      </c>
      <c r="O6" s="93" t="s">
        <v>1048</v>
      </c>
    </row>
    <row r="7" spans="1:16" x14ac:dyDescent="0.2">
      <c r="A7" s="2"/>
      <c r="B7" s="93"/>
      <c r="C7" s="24" t="s">
        <v>22</v>
      </c>
      <c r="D7" s="93"/>
      <c r="E7" s="24" t="s">
        <v>24</v>
      </c>
      <c r="F7" s="93"/>
      <c r="G7" s="93"/>
      <c r="H7" s="93"/>
      <c r="I7" s="14" t="s">
        <v>1049</v>
      </c>
      <c r="J7" s="14" t="s">
        <v>1046</v>
      </c>
      <c r="K7" s="14" t="s">
        <v>1047</v>
      </c>
      <c r="L7" s="94"/>
      <c r="M7" s="94"/>
      <c r="N7" s="93"/>
      <c r="O7" s="93"/>
      <c r="P7" s="3"/>
    </row>
    <row r="8" spans="1:16" x14ac:dyDescent="0.2">
      <c r="B8" s="25">
        <v>1</v>
      </c>
      <c r="C8" s="26"/>
      <c r="D8" s="27" t="s">
        <v>25</v>
      </c>
      <c r="E8" s="26"/>
      <c r="F8" s="26"/>
      <c r="G8" s="28"/>
      <c r="H8" s="28"/>
      <c r="I8" s="15"/>
      <c r="J8" s="15"/>
      <c r="K8" s="15"/>
      <c r="L8" s="29">
        <f>SUM(L9:L10)</f>
        <v>9319.7000000000007</v>
      </c>
      <c r="M8" s="29">
        <f>SUM(M9:M10)</f>
        <v>0</v>
      </c>
      <c r="N8" s="29"/>
      <c r="O8" s="62">
        <f t="shared" ref="O8:O73" si="0">(M8+L8)/($M$596+$L$596)</f>
        <v>4.0522196618477562E-4</v>
      </c>
    </row>
    <row r="9" spans="1:16" ht="31.5" x14ac:dyDescent="0.2">
      <c r="B9" s="30" t="s">
        <v>0</v>
      </c>
      <c r="C9" s="8" t="s">
        <v>26</v>
      </c>
      <c r="D9" s="7" t="s">
        <v>27</v>
      </c>
      <c r="E9" s="31" t="s">
        <v>814</v>
      </c>
      <c r="F9" s="8" t="s">
        <v>28</v>
      </c>
      <c r="G9" s="4">
        <v>1</v>
      </c>
      <c r="H9" s="4"/>
      <c r="I9" s="71">
        <v>3840.01</v>
      </c>
      <c r="J9" s="71">
        <f>TRUNC((N9/100)*I9,2)</f>
        <v>819.84</v>
      </c>
      <c r="K9" s="71">
        <f>J9+I9</f>
        <v>4659.8500000000004</v>
      </c>
      <c r="L9" s="23">
        <f>K9*G9</f>
        <v>4659.8500000000004</v>
      </c>
      <c r="M9" s="23">
        <f>K9*H9</f>
        <v>0</v>
      </c>
      <c r="N9" s="23">
        <v>21.35</v>
      </c>
      <c r="O9" s="63">
        <f>(M9+L9)/($M$596+$L$596)</f>
        <v>2.0261098309238781E-4</v>
      </c>
    </row>
    <row r="10" spans="1:16" ht="31.5" x14ac:dyDescent="0.2">
      <c r="B10" s="8" t="s">
        <v>29</v>
      </c>
      <c r="C10" s="8" t="s">
        <v>30</v>
      </c>
      <c r="D10" s="7" t="s">
        <v>31</v>
      </c>
      <c r="E10" s="31" t="s">
        <v>814</v>
      </c>
      <c r="F10" s="8" t="s">
        <v>28</v>
      </c>
      <c r="G10" s="4">
        <v>1</v>
      </c>
      <c r="H10" s="4"/>
      <c r="I10" s="71">
        <v>3840.01</v>
      </c>
      <c r="J10" s="71">
        <f>TRUNC((N10/100)*I10,2)</f>
        <v>819.84</v>
      </c>
      <c r="K10" s="71">
        <f t="shared" ref="K10:K73" si="1">J10+I10</f>
        <v>4659.8500000000004</v>
      </c>
      <c r="L10" s="23">
        <f>K10*G10</f>
        <v>4659.8500000000004</v>
      </c>
      <c r="M10" s="23">
        <f>K10*H10</f>
        <v>0</v>
      </c>
      <c r="N10" s="23">
        <v>21.35</v>
      </c>
      <c r="O10" s="63">
        <f t="shared" si="0"/>
        <v>2.0261098309238781E-4</v>
      </c>
    </row>
    <row r="11" spans="1:16" x14ac:dyDescent="0.2">
      <c r="B11" s="25">
        <v>2</v>
      </c>
      <c r="C11" s="26"/>
      <c r="D11" s="27" t="s">
        <v>32</v>
      </c>
      <c r="E11" s="26"/>
      <c r="F11" s="26"/>
      <c r="G11" s="28"/>
      <c r="H11" s="28"/>
      <c r="I11" s="15"/>
      <c r="J11" s="15"/>
      <c r="K11" s="15">
        <f t="shared" si="1"/>
        <v>0</v>
      </c>
      <c r="L11" s="29">
        <f>SUM(L12)</f>
        <v>1103100.2181000002</v>
      </c>
      <c r="M11" s="29">
        <f>SUM(M12)</f>
        <v>293229.17190000002</v>
      </c>
      <c r="N11" s="29"/>
      <c r="O11" s="62">
        <f t="shared" si="0"/>
        <v>6.0712613158941643E-2</v>
      </c>
    </row>
    <row r="12" spans="1:16" ht="63" x14ac:dyDescent="0.2">
      <c r="B12" s="30" t="s">
        <v>1</v>
      </c>
      <c r="C12" s="8" t="s">
        <v>33</v>
      </c>
      <c r="D12" s="7" t="s">
        <v>950</v>
      </c>
      <c r="E12" s="8" t="s">
        <v>34</v>
      </c>
      <c r="F12" s="8" t="s">
        <v>35</v>
      </c>
      <c r="G12" s="4">
        <v>0.79</v>
      </c>
      <c r="H12" s="4">
        <v>0.21</v>
      </c>
      <c r="I12" s="71">
        <v>1150662.8700000001</v>
      </c>
      <c r="J12" s="71">
        <f>TRUNC((N12/100)*I12,2)</f>
        <v>245666.52</v>
      </c>
      <c r="K12" s="71">
        <f t="shared" si="1"/>
        <v>1396329.3900000001</v>
      </c>
      <c r="L12" s="23">
        <f>K12*G12</f>
        <v>1103100.2181000002</v>
      </c>
      <c r="M12" s="23">
        <f>K12*H12</f>
        <v>293229.17190000002</v>
      </c>
      <c r="N12" s="23">
        <v>21.35</v>
      </c>
      <c r="O12" s="63">
        <f t="shared" si="0"/>
        <v>6.0712613158941643E-2</v>
      </c>
    </row>
    <row r="13" spans="1:16" x14ac:dyDescent="0.2">
      <c r="B13" s="25">
        <v>3</v>
      </c>
      <c r="C13" s="26"/>
      <c r="D13" s="27" t="s">
        <v>36</v>
      </c>
      <c r="E13" s="26"/>
      <c r="F13" s="26"/>
      <c r="G13" s="28"/>
      <c r="H13" s="28"/>
      <c r="I13" s="15"/>
      <c r="J13" s="15"/>
      <c r="K13" s="15">
        <f t="shared" si="1"/>
        <v>0</v>
      </c>
      <c r="L13" s="29">
        <f>SUM(L14:L19)</f>
        <v>223952.31199999998</v>
      </c>
      <c r="M13" s="29">
        <f>SUM(M14:M19)</f>
        <v>43686</v>
      </c>
      <c r="N13" s="29"/>
      <c r="O13" s="62">
        <f t="shared" si="0"/>
        <v>1.1636954302715153E-2</v>
      </c>
    </row>
    <row r="14" spans="1:16" ht="31.5" x14ac:dyDescent="0.2">
      <c r="B14" s="30" t="s">
        <v>2</v>
      </c>
      <c r="C14" s="10">
        <v>93211</v>
      </c>
      <c r="D14" s="7" t="s">
        <v>951</v>
      </c>
      <c r="E14" s="8" t="s">
        <v>37</v>
      </c>
      <c r="F14" s="8" t="s">
        <v>38</v>
      </c>
      <c r="G14" s="4">
        <v>30</v>
      </c>
      <c r="H14" s="4"/>
      <c r="I14" s="71">
        <v>516.52</v>
      </c>
      <c r="J14" s="71">
        <f t="shared" ref="J14:J77" si="2">TRUNC((N14/100)*I14,2)</f>
        <v>110.27</v>
      </c>
      <c r="K14" s="71">
        <f t="shared" si="1"/>
        <v>626.79</v>
      </c>
      <c r="L14" s="23">
        <f t="shared" ref="L14:L19" si="3">K14*G14</f>
        <v>18803.699999999997</v>
      </c>
      <c r="M14" s="23">
        <f t="shared" ref="M14:M19" si="4">K14*H14</f>
        <v>0</v>
      </c>
      <c r="N14" s="23">
        <v>21.35</v>
      </c>
      <c r="O14" s="63">
        <f t="shared" si="0"/>
        <v>8.1758772123015377E-4</v>
      </c>
    </row>
    <row r="15" spans="1:16" ht="31.5" x14ac:dyDescent="0.2">
      <c r="B15" s="8" t="s">
        <v>39</v>
      </c>
      <c r="C15" s="10">
        <v>93206</v>
      </c>
      <c r="D15" s="7" t="s">
        <v>952</v>
      </c>
      <c r="E15" s="8" t="s">
        <v>37</v>
      </c>
      <c r="F15" s="8" t="s">
        <v>38</v>
      </c>
      <c r="G15" s="4">
        <v>30</v>
      </c>
      <c r="H15" s="4"/>
      <c r="I15" s="71">
        <v>957.96</v>
      </c>
      <c r="J15" s="71">
        <f t="shared" si="2"/>
        <v>204.52</v>
      </c>
      <c r="K15" s="71">
        <f t="shared" si="1"/>
        <v>1162.48</v>
      </c>
      <c r="L15" s="23">
        <f t="shared" si="3"/>
        <v>34874.400000000001</v>
      </c>
      <c r="M15" s="23">
        <f t="shared" si="4"/>
        <v>0</v>
      </c>
      <c r="N15" s="23">
        <v>21.35</v>
      </c>
      <c r="O15" s="63">
        <f t="shared" si="0"/>
        <v>1.5163441889239288E-3</v>
      </c>
    </row>
    <row r="16" spans="1:16" ht="31.5" x14ac:dyDescent="0.2">
      <c r="B16" s="8" t="s">
        <v>40</v>
      </c>
      <c r="C16" s="10">
        <v>93213</v>
      </c>
      <c r="D16" s="7" t="s">
        <v>953</v>
      </c>
      <c r="E16" s="8" t="s">
        <v>37</v>
      </c>
      <c r="F16" s="8" t="s">
        <v>38</v>
      </c>
      <c r="G16" s="4">
        <v>30</v>
      </c>
      <c r="H16" s="4"/>
      <c r="I16" s="71">
        <v>862.81</v>
      </c>
      <c r="J16" s="71">
        <f t="shared" si="2"/>
        <v>184.2</v>
      </c>
      <c r="K16" s="71">
        <f t="shared" si="1"/>
        <v>1047.01</v>
      </c>
      <c r="L16" s="23">
        <f t="shared" si="3"/>
        <v>31410.3</v>
      </c>
      <c r="M16" s="23">
        <f t="shared" si="4"/>
        <v>0</v>
      </c>
      <c r="N16" s="23">
        <v>21.35</v>
      </c>
      <c r="O16" s="63">
        <f t="shared" si="0"/>
        <v>1.3657245967631636E-3</v>
      </c>
    </row>
    <row r="17" spans="2:15" ht="31.5" x14ac:dyDescent="0.2">
      <c r="B17" s="8" t="s">
        <v>41</v>
      </c>
      <c r="C17" s="10">
        <v>93209</v>
      </c>
      <c r="D17" s="7" t="s">
        <v>954</v>
      </c>
      <c r="E17" s="8" t="s">
        <v>37</v>
      </c>
      <c r="F17" s="8" t="s">
        <v>38</v>
      </c>
      <c r="G17" s="4">
        <v>100</v>
      </c>
      <c r="H17" s="4"/>
      <c r="I17" s="71">
        <v>782.74</v>
      </c>
      <c r="J17" s="71">
        <f t="shared" si="2"/>
        <v>167.11</v>
      </c>
      <c r="K17" s="71">
        <f t="shared" si="1"/>
        <v>949.85</v>
      </c>
      <c r="L17" s="23">
        <f t="shared" si="3"/>
        <v>94985</v>
      </c>
      <c r="M17" s="23">
        <f t="shared" si="4"/>
        <v>0</v>
      </c>
      <c r="N17" s="23">
        <v>21.35</v>
      </c>
      <c r="O17" s="63">
        <f t="shared" si="0"/>
        <v>4.1299621723940591E-3</v>
      </c>
    </row>
    <row r="18" spans="2:15" x14ac:dyDescent="0.2">
      <c r="B18" s="8" t="s">
        <v>42</v>
      </c>
      <c r="C18" s="10">
        <v>98459</v>
      </c>
      <c r="D18" s="7" t="s">
        <v>43</v>
      </c>
      <c r="E18" s="8" t="s">
        <v>37</v>
      </c>
      <c r="F18" s="8" t="s">
        <v>38</v>
      </c>
      <c r="G18" s="4">
        <v>466.4</v>
      </c>
      <c r="H18" s="4"/>
      <c r="I18" s="5">
        <v>77.53</v>
      </c>
      <c r="J18" s="5">
        <f t="shared" si="2"/>
        <v>16.55</v>
      </c>
      <c r="K18" s="5">
        <f t="shared" si="1"/>
        <v>94.08</v>
      </c>
      <c r="L18" s="23">
        <f t="shared" si="3"/>
        <v>43878.911999999997</v>
      </c>
      <c r="M18" s="23">
        <f t="shared" si="4"/>
        <v>0</v>
      </c>
      <c r="N18" s="23">
        <v>21.35</v>
      </c>
      <c r="O18" s="63">
        <f t="shared" si="0"/>
        <v>1.9078617331768988E-3</v>
      </c>
    </row>
    <row r="19" spans="2:15" ht="31.5" x14ac:dyDescent="0.2">
      <c r="B19" s="8" t="s">
        <v>44</v>
      </c>
      <c r="C19" s="8" t="s">
        <v>45</v>
      </c>
      <c r="D19" s="7" t="s">
        <v>46</v>
      </c>
      <c r="E19" s="31" t="s">
        <v>814</v>
      </c>
      <c r="F19" s="8" t="s">
        <v>47</v>
      </c>
      <c r="G19" s="4"/>
      <c r="H19" s="4">
        <v>12</v>
      </c>
      <c r="I19" s="71">
        <v>3000</v>
      </c>
      <c r="J19" s="71">
        <f t="shared" si="2"/>
        <v>640.5</v>
      </c>
      <c r="K19" s="71">
        <f t="shared" si="1"/>
        <v>3640.5</v>
      </c>
      <c r="L19" s="23">
        <f t="shared" si="3"/>
        <v>0</v>
      </c>
      <c r="M19" s="23">
        <f t="shared" si="4"/>
        <v>43686</v>
      </c>
      <c r="N19" s="23">
        <v>21.35</v>
      </c>
      <c r="O19" s="63">
        <f t="shared" si="0"/>
        <v>1.8994738902269501E-3</v>
      </c>
    </row>
    <row r="20" spans="2:15" x14ac:dyDescent="0.2">
      <c r="B20" s="25">
        <v>4</v>
      </c>
      <c r="C20" s="26"/>
      <c r="D20" s="27" t="s">
        <v>48</v>
      </c>
      <c r="E20" s="26"/>
      <c r="F20" s="26"/>
      <c r="G20" s="28"/>
      <c r="H20" s="28"/>
      <c r="I20" s="15"/>
      <c r="J20" s="15">
        <f t="shared" si="2"/>
        <v>0</v>
      </c>
      <c r="K20" s="15">
        <f t="shared" si="1"/>
        <v>0</v>
      </c>
      <c r="L20" s="29">
        <f>SUM(L21:L27)</f>
        <v>1345.8150000000001</v>
      </c>
      <c r="M20" s="29">
        <f>SUM(M21:M27)</f>
        <v>652727.51500000001</v>
      </c>
      <c r="N20" s="29"/>
      <c r="O20" s="62">
        <f t="shared" si="0"/>
        <v>2.8439207357707174E-2</v>
      </c>
    </row>
    <row r="21" spans="2:15" ht="31.5" x14ac:dyDescent="0.2">
      <c r="B21" s="30" t="s">
        <v>3</v>
      </c>
      <c r="C21" s="10">
        <v>103689</v>
      </c>
      <c r="D21" s="7" t="s">
        <v>955</v>
      </c>
      <c r="E21" s="8" t="s">
        <v>37</v>
      </c>
      <c r="F21" s="8" t="s">
        <v>38</v>
      </c>
      <c r="G21" s="4">
        <v>4.5</v>
      </c>
      <c r="H21" s="4"/>
      <c r="I21" s="71">
        <v>246.46</v>
      </c>
      <c r="J21" s="71">
        <f t="shared" si="2"/>
        <v>52.61</v>
      </c>
      <c r="K21" s="71">
        <f t="shared" si="1"/>
        <v>299.07</v>
      </c>
      <c r="L21" s="23">
        <f t="shared" ref="L21:L27" si="5">K21*G21</f>
        <v>1345.8150000000001</v>
      </c>
      <c r="M21" s="23">
        <f t="shared" ref="M21:M27" si="6">K21*H21</f>
        <v>0</v>
      </c>
      <c r="N21" s="23">
        <v>21.35</v>
      </c>
      <c r="O21" s="63">
        <f t="shared" si="0"/>
        <v>5.8516239838295634E-5</v>
      </c>
    </row>
    <row r="22" spans="2:15" ht="31.5" x14ac:dyDescent="0.2">
      <c r="B22" s="8" t="s">
        <v>49</v>
      </c>
      <c r="C22" s="10">
        <v>103689</v>
      </c>
      <c r="D22" s="7" t="s">
        <v>955</v>
      </c>
      <c r="E22" s="8" t="s">
        <v>37</v>
      </c>
      <c r="F22" s="8" t="s">
        <v>38</v>
      </c>
      <c r="G22" s="4"/>
      <c r="H22" s="4">
        <v>7.5</v>
      </c>
      <c r="I22" s="5">
        <v>246.46</v>
      </c>
      <c r="J22" s="5">
        <f t="shared" si="2"/>
        <v>52.61</v>
      </c>
      <c r="K22" s="5">
        <f t="shared" si="1"/>
        <v>299.07</v>
      </c>
      <c r="L22" s="23">
        <f t="shared" si="5"/>
        <v>0</v>
      </c>
      <c r="M22" s="23">
        <f t="shared" si="6"/>
        <v>2243.0250000000001</v>
      </c>
      <c r="N22" s="23">
        <v>21.35</v>
      </c>
      <c r="O22" s="63">
        <f t="shared" si="0"/>
        <v>9.752706639715938E-5</v>
      </c>
    </row>
    <row r="23" spans="2:15" ht="47.25" x14ac:dyDescent="0.2">
      <c r="B23" s="8" t="s">
        <v>50</v>
      </c>
      <c r="C23" s="8" t="s">
        <v>51</v>
      </c>
      <c r="D23" s="7" t="s">
        <v>52</v>
      </c>
      <c r="E23" s="8" t="s">
        <v>34</v>
      </c>
      <c r="F23" s="8" t="s">
        <v>53</v>
      </c>
      <c r="G23" s="4"/>
      <c r="H23" s="4">
        <v>1</v>
      </c>
      <c r="I23" s="5">
        <v>369.86</v>
      </c>
      <c r="J23" s="5">
        <f t="shared" si="2"/>
        <v>78.959999999999994</v>
      </c>
      <c r="K23" s="5">
        <f t="shared" si="1"/>
        <v>448.82</v>
      </c>
      <c r="L23" s="23">
        <f t="shared" si="5"/>
        <v>0</v>
      </c>
      <c r="M23" s="23">
        <f t="shared" si="6"/>
        <v>448.82</v>
      </c>
      <c r="N23" s="23">
        <v>21.35</v>
      </c>
      <c r="O23" s="63">
        <f t="shared" si="0"/>
        <v>1.9514761511964011E-5</v>
      </c>
    </row>
    <row r="24" spans="2:15" ht="31.5" x14ac:dyDescent="0.2">
      <c r="B24" s="8" t="s">
        <v>54</v>
      </c>
      <c r="C24" s="8" t="s">
        <v>55</v>
      </c>
      <c r="D24" s="7" t="s">
        <v>956</v>
      </c>
      <c r="E24" s="31" t="s">
        <v>814</v>
      </c>
      <c r="F24" s="8" t="s">
        <v>53</v>
      </c>
      <c r="G24" s="4"/>
      <c r="H24" s="4">
        <v>1</v>
      </c>
      <c r="I24" s="5">
        <v>2147.33</v>
      </c>
      <c r="J24" s="5">
        <f t="shared" si="2"/>
        <v>458.45</v>
      </c>
      <c r="K24" s="5">
        <f t="shared" si="1"/>
        <v>2605.7799999999997</v>
      </c>
      <c r="L24" s="23">
        <f t="shared" si="5"/>
        <v>0</v>
      </c>
      <c r="M24" s="23">
        <f t="shared" si="6"/>
        <v>2605.7799999999997</v>
      </c>
      <c r="N24" s="23">
        <v>21.35</v>
      </c>
      <c r="O24" s="63">
        <f t="shared" si="0"/>
        <v>1.132997086864346E-4</v>
      </c>
    </row>
    <row r="25" spans="2:15" ht="63" x14ac:dyDescent="0.2">
      <c r="B25" s="8" t="s">
        <v>56</v>
      </c>
      <c r="C25" s="8" t="s">
        <v>57</v>
      </c>
      <c r="D25" s="7" t="s">
        <v>58</v>
      </c>
      <c r="E25" s="8" t="s">
        <v>34</v>
      </c>
      <c r="F25" s="8" t="s">
        <v>28</v>
      </c>
      <c r="G25" s="4"/>
      <c r="H25" s="4">
        <v>1</v>
      </c>
      <c r="I25" s="5">
        <v>1666.45</v>
      </c>
      <c r="J25" s="5">
        <f t="shared" si="2"/>
        <v>355.78</v>
      </c>
      <c r="K25" s="5">
        <f t="shared" si="1"/>
        <v>2022.23</v>
      </c>
      <c r="L25" s="23">
        <f t="shared" si="5"/>
        <v>0</v>
      </c>
      <c r="M25" s="23">
        <f t="shared" si="6"/>
        <v>2022.23</v>
      </c>
      <c r="N25" s="23">
        <v>21.35</v>
      </c>
      <c r="O25" s="63">
        <f t="shared" si="0"/>
        <v>8.7926866388171165E-5</v>
      </c>
    </row>
    <row r="26" spans="2:15" ht="31.5" x14ac:dyDescent="0.2">
      <c r="B26" s="8" t="s">
        <v>59</v>
      </c>
      <c r="C26" s="8" t="s">
        <v>60</v>
      </c>
      <c r="D26" s="7" t="s">
        <v>61</v>
      </c>
      <c r="E26" s="31" t="s">
        <v>814</v>
      </c>
      <c r="F26" s="8" t="s">
        <v>62</v>
      </c>
      <c r="G26" s="4"/>
      <c r="H26" s="4">
        <v>1</v>
      </c>
      <c r="I26" s="71">
        <v>508600.96</v>
      </c>
      <c r="J26" s="71">
        <f t="shared" si="2"/>
        <v>108586.3</v>
      </c>
      <c r="K26" s="71">
        <f t="shared" si="1"/>
        <v>617187.26</v>
      </c>
      <c r="L26" s="23">
        <f t="shared" si="5"/>
        <v>0</v>
      </c>
      <c r="M26" s="23">
        <f t="shared" si="6"/>
        <v>617187.26</v>
      </c>
      <c r="N26" s="23">
        <v>21.35</v>
      </c>
      <c r="O26" s="63">
        <f t="shared" si="0"/>
        <v>2.6835395452792933E-2</v>
      </c>
    </row>
    <row r="27" spans="2:15" ht="31.5" x14ac:dyDescent="0.2">
      <c r="B27" s="8" t="s">
        <v>63</v>
      </c>
      <c r="C27" s="31" t="s">
        <v>815</v>
      </c>
      <c r="D27" s="7" t="s">
        <v>64</v>
      </c>
      <c r="E27" s="31" t="s">
        <v>814</v>
      </c>
      <c r="F27" s="8" t="s">
        <v>65</v>
      </c>
      <c r="G27" s="4"/>
      <c r="H27" s="4">
        <v>36</v>
      </c>
      <c r="I27" s="5">
        <v>680</v>
      </c>
      <c r="J27" s="5">
        <f t="shared" si="2"/>
        <v>103.9</v>
      </c>
      <c r="K27" s="5">
        <f t="shared" si="1"/>
        <v>783.9</v>
      </c>
      <c r="L27" s="23">
        <f t="shared" si="5"/>
        <v>0</v>
      </c>
      <c r="M27" s="23">
        <f t="shared" si="6"/>
        <v>28220.399999999998</v>
      </c>
      <c r="N27" s="23">
        <v>15.28</v>
      </c>
      <c r="O27" s="63">
        <f t="shared" si="0"/>
        <v>1.2270272620922176E-3</v>
      </c>
    </row>
    <row r="28" spans="2:15" x14ac:dyDescent="0.2">
      <c r="B28" s="25">
        <v>5</v>
      </c>
      <c r="C28" s="26"/>
      <c r="D28" s="27" t="s">
        <v>66</v>
      </c>
      <c r="E28" s="26"/>
      <c r="F28" s="26"/>
      <c r="G28" s="28"/>
      <c r="H28" s="28"/>
      <c r="I28" s="15"/>
      <c r="J28" s="15">
        <f t="shared" si="2"/>
        <v>0</v>
      </c>
      <c r="K28" s="15">
        <f t="shared" si="1"/>
        <v>0</v>
      </c>
      <c r="L28" s="29">
        <f>L29+L36+L65+L181+L195</f>
        <v>11177216.228400001</v>
      </c>
      <c r="M28" s="29">
        <f>M29+M36+M65+M181+M195</f>
        <v>2117079.5800999999</v>
      </c>
      <c r="N28" s="29"/>
      <c r="O28" s="62">
        <f t="shared" si="0"/>
        <v>0.57803799334339001</v>
      </c>
    </row>
    <row r="29" spans="2:15" x14ac:dyDescent="0.2">
      <c r="B29" s="32" t="s">
        <v>67</v>
      </c>
      <c r="C29" s="32"/>
      <c r="D29" s="33" t="s">
        <v>68</v>
      </c>
      <c r="E29" s="32"/>
      <c r="F29" s="32"/>
      <c r="G29" s="16"/>
      <c r="H29" s="16"/>
      <c r="I29" s="16"/>
      <c r="J29" s="16">
        <f t="shared" si="2"/>
        <v>0</v>
      </c>
      <c r="K29" s="16">
        <f t="shared" si="1"/>
        <v>0</v>
      </c>
      <c r="L29" s="34">
        <f>SUM(L30:L35)</f>
        <v>259428.4437</v>
      </c>
      <c r="M29" s="34">
        <f>SUM(M30:M35)</f>
        <v>265505.35840000003</v>
      </c>
      <c r="N29" s="34"/>
      <c r="O29" s="64">
        <f t="shared" si="0"/>
        <v>2.2824201144222653E-2</v>
      </c>
    </row>
    <row r="30" spans="2:15" ht="47.25" x14ac:dyDescent="0.2">
      <c r="B30" s="8" t="s">
        <v>69</v>
      </c>
      <c r="C30" s="10">
        <v>101126</v>
      </c>
      <c r="D30" s="7" t="s">
        <v>965</v>
      </c>
      <c r="E30" s="8" t="s">
        <v>37</v>
      </c>
      <c r="F30" s="8" t="s">
        <v>70</v>
      </c>
      <c r="G30" s="4">
        <v>5791.46</v>
      </c>
      <c r="H30" s="4">
        <v>267.37</v>
      </c>
      <c r="I30" s="71">
        <v>10.07</v>
      </c>
      <c r="J30" s="71">
        <f t="shared" si="2"/>
        <v>2.14</v>
      </c>
      <c r="K30" s="71">
        <f t="shared" si="1"/>
        <v>12.21</v>
      </c>
      <c r="L30" s="23">
        <f t="shared" ref="L30:L35" si="7">K30*G30</f>
        <v>70713.726600000009</v>
      </c>
      <c r="M30" s="23">
        <f t="shared" ref="M30:M35" si="8">K30*H30</f>
        <v>3264.5877000000005</v>
      </c>
      <c r="N30" s="23">
        <v>21.35</v>
      </c>
      <c r="O30" s="63">
        <f t="shared" si="0"/>
        <v>3.2165882995891827E-3</v>
      </c>
    </row>
    <row r="31" spans="2:15" x14ac:dyDescent="0.2">
      <c r="B31" s="8" t="s">
        <v>71</v>
      </c>
      <c r="C31" s="10">
        <v>5503041</v>
      </c>
      <c r="D31" s="7" t="s">
        <v>72</v>
      </c>
      <c r="E31" s="8" t="s">
        <v>73</v>
      </c>
      <c r="F31" s="8" t="s">
        <v>74</v>
      </c>
      <c r="G31" s="4">
        <v>2156.4</v>
      </c>
      <c r="H31" s="4"/>
      <c r="I31" s="71">
        <v>6.11</v>
      </c>
      <c r="J31" s="71">
        <f t="shared" si="2"/>
        <v>1.3</v>
      </c>
      <c r="K31" s="71">
        <f t="shared" si="1"/>
        <v>7.41</v>
      </c>
      <c r="L31" s="23">
        <f t="shared" si="7"/>
        <v>15978.924000000001</v>
      </c>
      <c r="M31" s="23">
        <f t="shared" si="8"/>
        <v>0</v>
      </c>
      <c r="N31" s="23">
        <v>21.35</v>
      </c>
      <c r="O31" s="63">
        <f t="shared" si="0"/>
        <v>6.9476603332694177E-4</v>
      </c>
    </row>
    <row r="32" spans="2:15" ht="63" x14ac:dyDescent="0.2">
      <c r="B32" s="8" t="s">
        <v>75</v>
      </c>
      <c r="C32" s="10">
        <v>100995</v>
      </c>
      <c r="D32" s="12" t="s">
        <v>817</v>
      </c>
      <c r="E32" s="8" t="s">
        <v>37</v>
      </c>
      <c r="F32" s="8" t="s">
        <v>76</v>
      </c>
      <c r="G32" s="4">
        <v>11235.44</v>
      </c>
      <c r="H32" s="4">
        <v>518.70000000000005</v>
      </c>
      <c r="I32" s="71">
        <v>3.21</v>
      </c>
      <c r="J32" s="71">
        <f t="shared" si="2"/>
        <v>0.68</v>
      </c>
      <c r="K32" s="71">
        <f t="shared" si="1"/>
        <v>3.89</v>
      </c>
      <c r="L32" s="23">
        <f t="shared" si="7"/>
        <v>43705.861600000004</v>
      </c>
      <c r="M32" s="23">
        <f t="shared" si="8"/>
        <v>2017.7430000000002</v>
      </c>
      <c r="N32" s="23">
        <v>21.35</v>
      </c>
      <c r="O32" s="63">
        <f t="shared" si="0"/>
        <v>1.9880692465494869E-3</v>
      </c>
    </row>
    <row r="33" spans="2:15" ht="47.25" x14ac:dyDescent="0.2">
      <c r="B33" s="8" t="s">
        <v>77</v>
      </c>
      <c r="C33" s="10">
        <v>93598</v>
      </c>
      <c r="D33" s="7" t="s">
        <v>15</v>
      </c>
      <c r="E33" s="8" t="s">
        <v>37</v>
      </c>
      <c r="F33" s="8" t="s">
        <v>19</v>
      </c>
      <c r="G33" s="4">
        <v>14323.19</v>
      </c>
      <c r="H33" s="4">
        <v>607.48</v>
      </c>
      <c r="I33" s="71">
        <v>1.1399999999999999</v>
      </c>
      <c r="J33" s="71">
        <f t="shared" si="2"/>
        <v>0.24</v>
      </c>
      <c r="K33" s="71">
        <f t="shared" si="1"/>
        <v>1.38</v>
      </c>
      <c r="L33" s="23">
        <f t="shared" si="7"/>
        <v>19766.002199999999</v>
      </c>
      <c r="M33" s="23">
        <f t="shared" si="8"/>
        <v>838.32240000000002</v>
      </c>
      <c r="N33" s="23">
        <v>21.35</v>
      </c>
      <c r="O33" s="63">
        <f t="shared" si="0"/>
        <v>8.9587915129471334E-4</v>
      </c>
    </row>
    <row r="34" spans="2:15" ht="47.25" x14ac:dyDescent="0.2">
      <c r="B34" s="8" t="s">
        <v>78</v>
      </c>
      <c r="C34" s="10">
        <v>95879</v>
      </c>
      <c r="D34" s="7" t="s">
        <v>960</v>
      </c>
      <c r="E34" s="8" t="s">
        <v>37</v>
      </c>
      <c r="F34" s="8" t="s">
        <v>19</v>
      </c>
      <c r="G34" s="4">
        <v>86034.59</v>
      </c>
      <c r="H34" s="4">
        <v>6328.19</v>
      </c>
      <c r="I34" s="71">
        <v>1.05</v>
      </c>
      <c r="J34" s="71">
        <f t="shared" si="2"/>
        <v>0.22</v>
      </c>
      <c r="K34" s="71">
        <f t="shared" si="1"/>
        <v>1.27</v>
      </c>
      <c r="L34" s="23">
        <f t="shared" si="7"/>
        <v>109263.9293</v>
      </c>
      <c r="M34" s="23">
        <f t="shared" si="8"/>
        <v>8036.8012999999992</v>
      </c>
      <c r="N34" s="23">
        <v>21.35</v>
      </c>
      <c r="O34" s="63">
        <f t="shared" si="0"/>
        <v>5.1002535155254651E-3</v>
      </c>
    </row>
    <row r="35" spans="2:15" ht="31.5" x14ac:dyDescent="0.2">
      <c r="B35" s="8" t="s">
        <v>79</v>
      </c>
      <c r="C35" s="31" t="s">
        <v>818</v>
      </c>
      <c r="D35" s="7" t="s">
        <v>80</v>
      </c>
      <c r="E35" s="31" t="s">
        <v>814</v>
      </c>
      <c r="F35" s="8" t="s">
        <v>76</v>
      </c>
      <c r="G35" s="4"/>
      <c r="H35" s="4">
        <v>7570.72</v>
      </c>
      <c r="I35" s="71">
        <v>28.8</v>
      </c>
      <c r="J35" s="71">
        <f t="shared" si="2"/>
        <v>4.4000000000000004</v>
      </c>
      <c r="K35" s="71">
        <f t="shared" si="1"/>
        <v>33.200000000000003</v>
      </c>
      <c r="L35" s="23">
        <f t="shared" si="7"/>
        <v>0</v>
      </c>
      <c r="M35" s="23">
        <f t="shared" si="8"/>
        <v>251347.90400000004</v>
      </c>
      <c r="N35" s="23">
        <v>15.28</v>
      </c>
      <c r="O35" s="63">
        <f t="shared" si="0"/>
        <v>1.0928644897936868E-2</v>
      </c>
    </row>
    <row r="36" spans="2:15" x14ac:dyDescent="0.2">
      <c r="B36" s="32" t="s">
        <v>81</v>
      </c>
      <c r="C36" s="32"/>
      <c r="D36" s="33" t="s">
        <v>82</v>
      </c>
      <c r="E36" s="32"/>
      <c r="F36" s="32"/>
      <c r="G36" s="35"/>
      <c r="H36" s="35"/>
      <c r="I36" s="16"/>
      <c r="J36" s="16">
        <f t="shared" si="2"/>
        <v>0</v>
      </c>
      <c r="K36" s="16">
        <f t="shared" si="1"/>
        <v>0</v>
      </c>
      <c r="L36" s="34">
        <f>SUM(L37:L56,L57,L61)</f>
        <v>4270419.2477000002</v>
      </c>
      <c r="M36" s="34">
        <f>SUM(M37:M56,M57,M61)</f>
        <v>142917.46669999996</v>
      </c>
      <c r="N36" s="34"/>
      <c r="O36" s="64">
        <f t="shared" si="0"/>
        <v>0.19189254813401993</v>
      </c>
    </row>
    <row r="37" spans="2:15" ht="31.5" x14ac:dyDescent="0.2">
      <c r="B37" s="8" t="s">
        <v>83</v>
      </c>
      <c r="C37" s="8" t="s">
        <v>84</v>
      </c>
      <c r="D37" s="7" t="s">
        <v>969</v>
      </c>
      <c r="E37" s="31" t="s">
        <v>814</v>
      </c>
      <c r="F37" s="8" t="s">
        <v>38</v>
      </c>
      <c r="G37" s="4">
        <v>29967.54</v>
      </c>
      <c r="H37" s="4">
        <v>1003.22</v>
      </c>
      <c r="I37" s="71">
        <v>2.12</v>
      </c>
      <c r="J37" s="71">
        <f t="shared" si="2"/>
        <v>0.45</v>
      </c>
      <c r="K37" s="71">
        <f t="shared" si="1"/>
        <v>2.5700000000000003</v>
      </c>
      <c r="L37" s="23">
        <f t="shared" ref="L37:L56" si="9">K37*G37</f>
        <v>77016.577800000014</v>
      </c>
      <c r="M37" s="23">
        <f t="shared" ref="M37:M56" si="10">K37*H37</f>
        <v>2578.2754000000004</v>
      </c>
      <c r="N37" s="23">
        <v>21.35</v>
      </c>
      <c r="O37" s="63">
        <f t="shared" si="0"/>
        <v>3.4607962608123204E-3</v>
      </c>
    </row>
    <row r="38" spans="2:15" ht="31.5" x14ac:dyDescent="0.2">
      <c r="B38" s="8" t="s">
        <v>85</v>
      </c>
      <c r="C38" s="10">
        <v>100576</v>
      </c>
      <c r="D38" s="7" t="s">
        <v>968</v>
      </c>
      <c r="E38" s="8" t="s">
        <v>37</v>
      </c>
      <c r="F38" s="8" t="s">
        <v>38</v>
      </c>
      <c r="G38" s="4">
        <v>29967.54</v>
      </c>
      <c r="H38" s="4">
        <v>1003.22</v>
      </c>
      <c r="I38" s="71">
        <v>2.0099999999999998</v>
      </c>
      <c r="J38" s="71">
        <f t="shared" si="2"/>
        <v>0.42</v>
      </c>
      <c r="K38" s="71">
        <f t="shared" si="1"/>
        <v>2.4299999999999997</v>
      </c>
      <c r="L38" s="23">
        <f t="shared" si="9"/>
        <v>72821.122199999998</v>
      </c>
      <c r="M38" s="23">
        <f t="shared" si="10"/>
        <v>2437.8245999999999</v>
      </c>
      <c r="N38" s="23">
        <v>21.35</v>
      </c>
      <c r="O38" s="63">
        <f t="shared" si="0"/>
        <v>3.2722703944645672E-3</v>
      </c>
    </row>
    <row r="39" spans="2:15" ht="63" x14ac:dyDescent="0.2">
      <c r="B39" s="8" t="s">
        <v>86</v>
      </c>
      <c r="C39" s="10">
        <v>101768</v>
      </c>
      <c r="D39" s="7" t="s">
        <v>983</v>
      </c>
      <c r="E39" s="8" t="s">
        <v>37</v>
      </c>
      <c r="F39" s="8" t="s">
        <v>70</v>
      </c>
      <c r="G39" s="4">
        <v>4495.13</v>
      </c>
      <c r="H39" s="4">
        <v>150.47999999999999</v>
      </c>
      <c r="I39" s="71">
        <v>19.239999999999998</v>
      </c>
      <c r="J39" s="71">
        <f t="shared" si="2"/>
        <v>4.0999999999999996</v>
      </c>
      <c r="K39" s="71">
        <f t="shared" si="1"/>
        <v>23.339999999999996</v>
      </c>
      <c r="L39" s="23">
        <f t="shared" si="9"/>
        <v>104916.33419999998</v>
      </c>
      <c r="M39" s="23">
        <f t="shared" si="10"/>
        <v>3512.203199999999</v>
      </c>
      <c r="N39" s="23">
        <v>21.35</v>
      </c>
      <c r="O39" s="63">
        <f t="shared" si="0"/>
        <v>4.7144892127179488E-3</v>
      </c>
    </row>
    <row r="40" spans="2:15" ht="31.5" x14ac:dyDescent="0.2">
      <c r="B40" s="8" t="s">
        <v>87</v>
      </c>
      <c r="C40" s="10">
        <v>4016096</v>
      </c>
      <c r="D40" s="7" t="s">
        <v>88</v>
      </c>
      <c r="E40" s="8" t="s">
        <v>73</v>
      </c>
      <c r="F40" s="8" t="s">
        <v>74</v>
      </c>
      <c r="G40" s="4">
        <v>4495.13</v>
      </c>
      <c r="H40" s="4">
        <v>150.47999999999999</v>
      </c>
      <c r="I40" s="71">
        <v>1.1000000000000001</v>
      </c>
      <c r="J40" s="71">
        <f t="shared" si="2"/>
        <v>0.23</v>
      </c>
      <c r="K40" s="71">
        <f t="shared" si="1"/>
        <v>1.33</v>
      </c>
      <c r="L40" s="23">
        <f t="shared" si="9"/>
        <v>5978.5229000000008</v>
      </c>
      <c r="M40" s="23">
        <f t="shared" si="10"/>
        <v>200.13839999999999</v>
      </c>
      <c r="N40" s="23">
        <v>21.35</v>
      </c>
      <c r="O40" s="63">
        <f t="shared" si="0"/>
        <v>2.6864912823114286E-4</v>
      </c>
    </row>
    <row r="41" spans="2:15" ht="31.5" x14ac:dyDescent="0.2">
      <c r="B41" s="8" t="s">
        <v>89</v>
      </c>
      <c r="C41" s="36">
        <v>6079</v>
      </c>
      <c r="D41" s="7" t="s">
        <v>967</v>
      </c>
      <c r="E41" s="8" t="s">
        <v>37</v>
      </c>
      <c r="F41" s="8" t="s">
        <v>70</v>
      </c>
      <c r="G41" s="5">
        <v>4495.13</v>
      </c>
      <c r="H41" s="5">
        <v>150.47999999999999</v>
      </c>
      <c r="I41" s="71">
        <v>27.41</v>
      </c>
      <c r="J41" s="71">
        <f t="shared" si="2"/>
        <v>4.18</v>
      </c>
      <c r="K41" s="71">
        <f t="shared" si="1"/>
        <v>31.59</v>
      </c>
      <c r="L41" s="23">
        <f t="shared" si="9"/>
        <v>142001.15669999999</v>
      </c>
      <c r="M41" s="23">
        <f t="shared" si="10"/>
        <v>4753.6632</v>
      </c>
      <c r="N41" s="23">
        <v>15.28</v>
      </c>
      <c r="O41" s="63">
        <f t="shared" si="0"/>
        <v>6.3809217750539866E-3</v>
      </c>
    </row>
    <row r="42" spans="2:15" ht="63" x14ac:dyDescent="0.2">
      <c r="B42" s="8" t="s">
        <v>90</v>
      </c>
      <c r="C42" s="10">
        <v>100991</v>
      </c>
      <c r="D42" s="7" t="s">
        <v>958</v>
      </c>
      <c r="E42" s="8" t="s">
        <v>37</v>
      </c>
      <c r="F42" s="8" t="s">
        <v>76</v>
      </c>
      <c r="G42" s="4">
        <v>9273.4500000000007</v>
      </c>
      <c r="H42" s="4">
        <v>310.45</v>
      </c>
      <c r="I42" s="71">
        <v>4.18</v>
      </c>
      <c r="J42" s="71">
        <f t="shared" si="2"/>
        <v>0.89</v>
      </c>
      <c r="K42" s="71">
        <f t="shared" si="1"/>
        <v>5.0699999999999994</v>
      </c>
      <c r="L42" s="23">
        <f t="shared" si="9"/>
        <v>47016.391499999998</v>
      </c>
      <c r="M42" s="23">
        <f t="shared" si="10"/>
        <v>1573.9814999999996</v>
      </c>
      <c r="N42" s="23">
        <v>21.35</v>
      </c>
      <c r="O42" s="63">
        <f t="shared" si="0"/>
        <v>2.1127167703586633E-3</v>
      </c>
    </row>
    <row r="43" spans="2:15" ht="47.25" x14ac:dyDescent="0.2">
      <c r="B43" s="8" t="s">
        <v>91</v>
      </c>
      <c r="C43" s="10">
        <v>93598</v>
      </c>
      <c r="D43" s="7" t="s">
        <v>15</v>
      </c>
      <c r="E43" s="8" t="s">
        <v>37</v>
      </c>
      <c r="F43" s="8" t="s">
        <v>19</v>
      </c>
      <c r="G43" s="4">
        <v>15972.77</v>
      </c>
      <c r="H43" s="4">
        <v>364.35</v>
      </c>
      <c r="I43" s="71">
        <v>1.1399999999999999</v>
      </c>
      <c r="J43" s="71">
        <f t="shared" si="2"/>
        <v>0.24</v>
      </c>
      <c r="K43" s="71">
        <f t="shared" si="1"/>
        <v>1.38</v>
      </c>
      <c r="L43" s="23">
        <f t="shared" si="9"/>
        <v>22042.422599999998</v>
      </c>
      <c r="M43" s="23">
        <f t="shared" si="10"/>
        <v>502.803</v>
      </c>
      <c r="N43" s="23">
        <v>21.35</v>
      </c>
      <c r="O43" s="63">
        <f t="shared" si="0"/>
        <v>9.8026982045681054E-4</v>
      </c>
    </row>
    <row r="44" spans="2:15" ht="47.25" x14ac:dyDescent="0.2">
      <c r="B44" s="8" t="s">
        <v>92</v>
      </c>
      <c r="C44" s="10">
        <v>95879</v>
      </c>
      <c r="D44" s="7" t="s">
        <v>960</v>
      </c>
      <c r="E44" s="8" t="s">
        <v>37</v>
      </c>
      <c r="F44" s="8" t="s">
        <v>19</v>
      </c>
      <c r="G44" s="4">
        <v>147447.92000000001</v>
      </c>
      <c r="H44" s="4">
        <v>4936.12</v>
      </c>
      <c r="I44" s="71">
        <v>1.05</v>
      </c>
      <c r="J44" s="71">
        <f t="shared" si="2"/>
        <v>0.22</v>
      </c>
      <c r="K44" s="71">
        <f t="shared" si="1"/>
        <v>1.27</v>
      </c>
      <c r="L44" s="23">
        <f t="shared" si="9"/>
        <v>187258.85840000003</v>
      </c>
      <c r="M44" s="23">
        <f t="shared" si="10"/>
        <v>6268.8724000000002</v>
      </c>
      <c r="N44" s="23">
        <v>21.35</v>
      </c>
      <c r="O44" s="63">
        <f t="shared" si="0"/>
        <v>8.4146150183003702E-3</v>
      </c>
    </row>
    <row r="45" spans="2:15" ht="47.25" x14ac:dyDescent="0.2">
      <c r="B45" s="8" t="s">
        <v>93</v>
      </c>
      <c r="C45" s="10">
        <v>96396</v>
      </c>
      <c r="D45" s="7" t="s">
        <v>966</v>
      </c>
      <c r="E45" s="8" t="s">
        <v>37</v>
      </c>
      <c r="F45" s="8" t="s">
        <v>70</v>
      </c>
      <c r="G45" s="4">
        <v>4495.13</v>
      </c>
      <c r="H45" s="4">
        <v>150.47999999999999</v>
      </c>
      <c r="I45" s="71">
        <v>106.23</v>
      </c>
      <c r="J45" s="71">
        <f t="shared" si="2"/>
        <v>22.68</v>
      </c>
      <c r="K45" s="71">
        <f t="shared" si="1"/>
        <v>128.91</v>
      </c>
      <c r="L45" s="23">
        <f t="shared" si="9"/>
        <v>579467.20830000006</v>
      </c>
      <c r="M45" s="23">
        <f t="shared" si="10"/>
        <v>19398.376799999998</v>
      </c>
      <c r="N45" s="23">
        <v>21.35</v>
      </c>
      <c r="O45" s="63">
        <f t="shared" si="0"/>
        <v>2.6038766255847084E-2</v>
      </c>
    </row>
    <row r="46" spans="2:15" ht="63" x14ac:dyDescent="0.2">
      <c r="B46" s="37">
        <v>40300</v>
      </c>
      <c r="C46" s="10">
        <v>100991</v>
      </c>
      <c r="D46" s="7" t="s">
        <v>958</v>
      </c>
      <c r="E46" s="8" t="s">
        <v>37</v>
      </c>
      <c r="F46" s="8" t="s">
        <v>76</v>
      </c>
      <c r="G46" s="4">
        <v>9887.82</v>
      </c>
      <c r="H46" s="4">
        <v>330.82</v>
      </c>
      <c r="I46" s="71">
        <v>4.18</v>
      </c>
      <c r="J46" s="71">
        <f t="shared" si="2"/>
        <v>0.89</v>
      </c>
      <c r="K46" s="71">
        <f t="shared" si="1"/>
        <v>5.0699999999999994</v>
      </c>
      <c r="L46" s="23">
        <f t="shared" si="9"/>
        <v>50131.247399999993</v>
      </c>
      <c r="M46" s="23">
        <f t="shared" si="10"/>
        <v>1677.2573999999997</v>
      </c>
      <c r="N46" s="23">
        <v>21.35</v>
      </c>
      <c r="O46" s="63">
        <f t="shared" si="0"/>
        <v>2.2526416279654263E-3</v>
      </c>
    </row>
    <row r="47" spans="2:15" ht="47.25" x14ac:dyDescent="0.2">
      <c r="B47" s="37">
        <v>40665</v>
      </c>
      <c r="C47" s="10">
        <v>93598</v>
      </c>
      <c r="D47" s="7" t="s">
        <v>15</v>
      </c>
      <c r="E47" s="8" t="s">
        <v>37</v>
      </c>
      <c r="F47" s="8" t="s">
        <v>19</v>
      </c>
      <c r="G47" s="4">
        <v>30878.49</v>
      </c>
      <c r="H47" s="4">
        <v>852.04</v>
      </c>
      <c r="I47" s="71">
        <v>1.1399999999999999</v>
      </c>
      <c r="J47" s="71">
        <f t="shared" si="2"/>
        <v>0.24</v>
      </c>
      <c r="K47" s="71">
        <f t="shared" si="1"/>
        <v>1.38</v>
      </c>
      <c r="L47" s="23">
        <f t="shared" si="9"/>
        <v>42612.316200000001</v>
      </c>
      <c r="M47" s="23">
        <f t="shared" si="10"/>
        <v>1175.8151999999998</v>
      </c>
      <c r="N47" s="23">
        <v>21.35</v>
      </c>
      <c r="O47" s="63">
        <f t="shared" si="0"/>
        <v>1.9039145789526821E-3</v>
      </c>
    </row>
    <row r="48" spans="2:15" ht="47.25" x14ac:dyDescent="0.2">
      <c r="B48" s="37">
        <v>41031</v>
      </c>
      <c r="C48" s="10">
        <v>95879</v>
      </c>
      <c r="D48" s="7" t="s">
        <v>960</v>
      </c>
      <c r="E48" s="8" t="s">
        <v>37</v>
      </c>
      <c r="F48" s="8" t="s">
        <v>19</v>
      </c>
      <c r="G48" s="4">
        <v>296678.59999999998</v>
      </c>
      <c r="H48" s="4">
        <v>9931.92</v>
      </c>
      <c r="I48" s="71">
        <v>1.05</v>
      </c>
      <c r="J48" s="71">
        <f t="shared" si="2"/>
        <v>0.22</v>
      </c>
      <c r="K48" s="71">
        <f t="shared" si="1"/>
        <v>1.27</v>
      </c>
      <c r="L48" s="23">
        <f t="shared" si="9"/>
        <v>376781.82199999999</v>
      </c>
      <c r="M48" s="23">
        <f t="shared" si="10"/>
        <v>12613.538399999999</v>
      </c>
      <c r="N48" s="23">
        <v>21.35</v>
      </c>
      <c r="O48" s="63">
        <f t="shared" si="0"/>
        <v>1.6930969190480091E-2</v>
      </c>
    </row>
    <row r="49" spans="2:15" ht="47.25" x14ac:dyDescent="0.2">
      <c r="B49" s="37">
        <v>41396</v>
      </c>
      <c r="C49" s="10">
        <v>93599</v>
      </c>
      <c r="D49" s="7" t="s">
        <v>94</v>
      </c>
      <c r="E49" s="8" t="s">
        <v>37</v>
      </c>
      <c r="F49" s="8" t="s">
        <v>19</v>
      </c>
      <c r="G49" s="4">
        <v>113726.79</v>
      </c>
      <c r="H49" s="4">
        <v>3807.24</v>
      </c>
      <c r="I49" s="71">
        <v>0.42</v>
      </c>
      <c r="J49" s="71">
        <f t="shared" si="2"/>
        <v>0.08</v>
      </c>
      <c r="K49" s="71">
        <f t="shared" si="1"/>
        <v>0.5</v>
      </c>
      <c r="L49" s="23">
        <f t="shared" si="9"/>
        <v>56863.394999999997</v>
      </c>
      <c r="M49" s="23">
        <f t="shared" si="10"/>
        <v>1903.62</v>
      </c>
      <c r="N49" s="23">
        <v>21.35</v>
      </c>
      <c r="O49" s="63">
        <f t="shared" si="0"/>
        <v>2.5551987043692607E-3</v>
      </c>
    </row>
    <row r="50" spans="2:15" ht="31.5" x14ac:dyDescent="0.2">
      <c r="B50" s="37">
        <v>41761</v>
      </c>
      <c r="C50" s="31" t="s">
        <v>819</v>
      </c>
      <c r="D50" s="7" t="s">
        <v>961</v>
      </c>
      <c r="E50" s="31" t="s">
        <v>814</v>
      </c>
      <c r="F50" s="8" t="s">
        <v>10</v>
      </c>
      <c r="G50" s="4">
        <v>25750.1</v>
      </c>
      <c r="H50" s="4">
        <v>870.67</v>
      </c>
      <c r="I50" s="5">
        <v>1</v>
      </c>
      <c r="J50" s="5">
        <f t="shared" si="2"/>
        <v>0.21</v>
      </c>
      <c r="K50" s="5">
        <f t="shared" si="1"/>
        <v>1.21</v>
      </c>
      <c r="L50" s="23">
        <f t="shared" si="9"/>
        <v>31157.620999999996</v>
      </c>
      <c r="M50" s="23">
        <f t="shared" si="10"/>
        <v>1053.5106999999998</v>
      </c>
      <c r="N50" s="23">
        <v>21.35</v>
      </c>
      <c r="O50" s="63">
        <f t="shared" si="0"/>
        <v>1.4005448802548099E-3</v>
      </c>
    </row>
    <row r="51" spans="2:15" ht="31.5" x14ac:dyDescent="0.2">
      <c r="B51" s="37">
        <v>42126</v>
      </c>
      <c r="C51" s="8" t="s">
        <v>95</v>
      </c>
      <c r="D51" s="7" t="s">
        <v>96</v>
      </c>
      <c r="E51" s="31" t="s">
        <v>814</v>
      </c>
      <c r="F51" s="8" t="s">
        <v>38</v>
      </c>
      <c r="G51" s="4">
        <v>25950.1</v>
      </c>
      <c r="H51" s="4">
        <v>670.67</v>
      </c>
      <c r="I51" s="71">
        <v>0.95</v>
      </c>
      <c r="J51" s="71">
        <f t="shared" si="2"/>
        <v>0.2</v>
      </c>
      <c r="K51" s="71">
        <f t="shared" si="1"/>
        <v>1.1499999999999999</v>
      </c>
      <c r="L51" s="23">
        <f t="shared" si="9"/>
        <v>29842.614999999994</v>
      </c>
      <c r="M51" s="23">
        <f t="shared" si="10"/>
        <v>771.27049999999986</v>
      </c>
      <c r="N51" s="23">
        <v>21.35</v>
      </c>
      <c r="O51" s="63">
        <f t="shared" si="0"/>
        <v>1.3310963737958935E-3</v>
      </c>
    </row>
    <row r="52" spans="2:15" ht="63" x14ac:dyDescent="0.2">
      <c r="B52" s="37">
        <v>42492</v>
      </c>
      <c r="C52" s="8" t="s">
        <v>97</v>
      </c>
      <c r="D52" s="7" t="s">
        <v>957</v>
      </c>
      <c r="E52" s="8" t="s">
        <v>34</v>
      </c>
      <c r="F52" s="8" t="s">
        <v>70</v>
      </c>
      <c r="G52" s="72">
        <v>1287.51</v>
      </c>
      <c r="H52" s="72">
        <v>43.53</v>
      </c>
      <c r="I52" s="71">
        <v>616.19000000000005</v>
      </c>
      <c r="J52" s="71">
        <f t="shared" si="2"/>
        <v>131.55000000000001</v>
      </c>
      <c r="K52" s="71">
        <f t="shared" si="1"/>
        <v>747.74</v>
      </c>
      <c r="L52" s="23">
        <f t="shared" si="9"/>
        <v>962722.72739999997</v>
      </c>
      <c r="M52" s="23">
        <f t="shared" si="10"/>
        <v>32549.122200000002</v>
      </c>
      <c r="N52" s="23">
        <v>21.35</v>
      </c>
      <c r="O52" s="63">
        <f t="shared" si="0"/>
        <v>4.3274570617430848E-2</v>
      </c>
    </row>
    <row r="53" spans="2:15" ht="63" x14ac:dyDescent="0.2">
      <c r="B53" s="37">
        <v>42857</v>
      </c>
      <c r="C53" s="10">
        <v>100991</v>
      </c>
      <c r="D53" s="7" t="s">
        <v>958</v>
      </c>
      <c r="E53" s="8" t="s">
        <v>37</v>
      </c>
      <c r="F53" s="8" t="s">
        <v>76</v>
      </c>
      <c r="G53" s="4">
        <v>3289.32</v>
      </c>
      <c r="H53" s="4">
        <v>111.22</v>
      </c>
      <c r="I53" s="71">
        <v>4.18</v>
      </c>
      <c r="J53" s="71">
        <f t="shared" si="2"/>
        <v>0.89</v>
      </c>
      <c r="K53" s="71">
        <f t="shared" si="1"/>
        <v>5.0699999999999994</v>
      </c>
      <c r="L53" s="23">
        <f t="shared" si="9"/>
        <v>16676.8524</v>
      </c>
      <c r="M53" s="23">
        <f t="shared" si="10"/>
        <v>563.88539999999989</v>
      </c>
      <c r="N53" s="23">
        <v>21.35</v>
      </c>
      <c r="O53" s="63">
        <f t="shared" si="0"/>
        <v>7.4962988827882682E-4</v>
      </c>
    </row>
    <row r="54" spans="2:15" ht="47.25" x14ac:dyDescent="0.2">
      <c r="B54" s="37">
        <v>43222</v>
      </c>
      <c r="C54" s="10">
        <v>93598</v>
      </c>
      <c r="D54" s="7" t="s">
        <v>15</v>
      </c>
      <c r="E54" s="8" t="s">
        <v>37</v>
      </c>
      <c r="F54" s="8" t="s">
        <v>19</v>
      </c>
      <c r="G54" s="4">
        <v>2056.0500000000002</v>
      </c>
      <c r="H54" s="4">
        <v>8.19</v>
      </c>
      <c r="I54" s="71">
        <v>1.1399999999999999</v>
      </c>
      <c r="J54" s="71">
        <f t="shared" si="2"/>
        <v>0.24</v>
      </c>
      <c r="K54" s="71">
        <f t="shared" si="1"/>
        <v>1.38</v>
      </c>
      <c r="L54" s="23">
        <f t="shared" si="9"/>
        <v>2837.3490000000002</v>
      </c>
      <c r="M54" s="23">
        <f t="shared" si="10"/>
        <v>11.302199999999999</v>
      </c>
      <c r="N54" s="23">
        <v>21.35</v>
      </c>
      <c r="O54" s="63">
        <f t="shared" si="0"/>
        <v>1.2385978521182233E-4</v>
      </c>
    </row>
    <row r="55" spans="2:15" ht="47.25" x14ac:dyDescent="0.2">
      <c r="B55" s="37">
        <v>43587</v>
      </c>
      <c r="C55" s="10">
        <v>95879</v>
      </c>
      <c r="D55" s="7" t="s">
        <v>960</v>
      </c>
      <c r="E55" s="8" t="s">
        <v>37</v>
      </c>
      <c r="F55" s="8" t="s">
        <v>19</v>
      </c>
      <c r="G55" s="4">
        <v>98679.51</v>
      </c>
      <c r="H55" s="4">
        <v>3336.59</v>
      </c>
      <c r="I55" s="71">
        <v>1.05</v>
      </c>
      <c r="J55" s="71">
        <f t="shared" si="2"/>
        <v>0.22</v>
      </c>
      <c r="K55" s="71">
        <f t="shared" si="1"/>
        <v>1.27</v>
      </c>
      <c r="L55" s="23">
        <f t="shared" si="9"/>
        <v>125322.97769999999</v>
      </c>
      <c r="M55" s="23">
        <f t="shared" si="10"/>
        <v>4237.4693000000007</v>
      </c>
      <c r="N55" s="23">
        <v>21.35</v>
      </c>
      <c r="O55" s="63">
        <f t="shared" si="0"/>
        <v>5.6333078396427361E-3</v>
      </c>
    </row>
    <row r="56" spans="2:15" ht="47.25" x14ac:dyDescent="0.2">
      <c r="B56" s="37">
        <v>43953</v>
      </c>
      <c r="C56" s="10">
        <v>93599</v>
      </c>
      <c r="D56" s="7" t="s">
        <v>94</v>
      </c>
      <c r="E56" s="8" t="s">
        <v>37</v>
      </c>
      <c r="F56" s="8" t="s">
        <v>19</v>
      </c>
      <c r="G56" s="4">
        <v>7565.42</v>
      </c>
      <c r="H56" s="4">
        <v>255.81</v>
      </c>
      <c r="I56" s="71">
        <v>0.42</v>
      </c>
      <c r="J56" s="71">
        <f t="shared" si="2"/>
        <v>0.08</v>
      </c>
      <c r="K56" s="71">
        <f t="shared" si="1"/>
        <v>0.5</v>
      </c>
      <c r="L56" s="23">
        <f t="shared" si="9"/>
        <v>3782.71</v>
      </c>
      <c r="M56" s="23">
        <f t="shared" si="10"/>
        <v>127.905</v>
      </c>
      <c r="N56" s="23">
        <v>21.35</v>
      </c>
      <c r="O56" s="63">
        <f t="shared" si="0"/>
        <v>1.7003413192395424E-4</v>
      </c>
    </row>
    <row r="57" spans="2:15" x14ac:dyDescent="0.2">
      <c r="B57" s="38">
        <v>44318</v>
      </c>
      <c r="C57" s="30"/>
      <c r="D57" s="39" t="s">
        <v>98</v>
      </c>
      <c r="E57" s="30"/>
      <c r="F57" s="30"/>
      <c r="G57" s="5"/>
      <c r="H57" s="5"/>
      <c r="I57" s="17"/>
      <c r="J57" s="17">
        <f t="shared" si="2"/>
        <v>0</v>
      </c>
      <c r="K57" s="17">
        <f t="shared" si="1"/>
        <v>0</v>
      </c>
      <c r="L57" s="40">
        <f>SUM(L58:L60)</f>
        <v>1156900.1454</v>
      </c>
      <c r="M57" s="40">
        <f>SUM(M58:M60)</f>
        <v>39056.216099999991</v>
      </c>
      <c r="N57" s="40">
        <v>21.35</v>
      </c>
      <c r="O57" s="65">
        <f t="shared" si="0"/>
        <v>5.2000363560867874E-2</v>
      </c>
    </row>
    <row r="58" spans="2:15" ht="31.5" x14ac:dyDescent="0.2">
      <c r="B58" s="8" t="s">
        <v>99</v>
      </c>
      <c r="C58" s="31" t="s">
        <v>820</v>
      </c>
      <c r="D58" s="7" t="s">
        <v>100</v>
      </c>
      <c r="E58" s="31" t="s">
        <v>814</v>
      </c>
      <c r="F58" s="8" t="s">
        <v>76</v>
      </c>
      <c r="G58" s="71">
        <v>207.91</v>
      </c>
      <c r="H58" s="71">
        <v>7.02</v>
      </c>
      <c r="I58" s="71">
        <v>4203.53</v>
      </c>
      <c r="J58" s="71">
        <f t="shared" si="2"/>
        <v>642.29</v>
      </c>
      <c r="K58" s="71">
        <f t="shared" si="1"/>
        <v>4845.82</v>
      </c>
      <c r="L58" s="23">
        <f t="shared" ref="L58:L60" si="11">K58*G58</f>
        <v>1007494.4361999999</v>
      </c>
      <c r="M58" s="23">
        <f t="shared" ref="M58:M60" si="12">K58*H58</f>
        <v>34017.656399999993</v>
      </c>
      <c r="N58" s="23">
        <v>15.28</v>
      </c>
      <c r="O58" s="63">
        <f t="shared" si="0"/>
        <v>4.528510337978605E-2</v>
      </c>
    </row>
    <row r="59" spans="2:15" ht="31.5" x14ac:dyDescent="0.2">
      <c r="B59" s="8" t="s">
        <v>101</v>
      </c>
      <c r="C59" s="31" t="s">
        <v>821</v>
      </c>
      <c r="D59" s="7" t="s">
        <v>102</v>
      </c>
      <c r="E59" s="31" t="s">
        <v>814</v>
      </c>
      <c r="F59" s="8" t="s">
        <v>76</v>
      </c>
      <c r="G59" s="71">
        <v>33.479999999999997</v>
      </c>
      <c r="H59" s="71">
        <v>1.1299999999999999</v>
      </c>
      <c r="I59" s="71">
        <v>2825.93</v>
      </c>
      <c r="J59" s="71">
        <f t="shared" si="2"/>
        <v>431.8</v>
      </c>
      <c r="K59" s="71">
        <f t="shared" si="1"/>
        <v>3257.73</v>
      </c>
      <c r="L59" s="23">
        <f t="shared" si="11"/>
        <v>109068.80039999999</v>
      </c>
      <c r="M59" s="23">
        <f t="shared" si="12"/>
        <v>3681.2348999999995</v>
      </c>
      <c r="N59" s="23">
        <v>15.28</v>
      </c>
      <c r="O59" s="63">
        <f t="shared" si="0"/>
        <v>4.9023885953055199E-3</v>
      </c>
    </row>
    <row r="60" spans="2:15" ht="31.5" x14ac:dyDescent="0.2">
      <c r="B60" s="8" t="s">
        <v>103</v>
      </c>
      <c r="C60" s="31" t="s">
        <v>822</v>
      </c>
      <c r="D60" s="7" t="s">
        <v>104</v>
      </c>
      <c r="E60" s="31" t="s">
        <v>814</v>
      </c>
      <c r="F60" s="8" t="s">
        <v>76</v>
      </c>
      <c r="G60" s="71">
        <v>11.59</v>
      </c>
      <c r="H60" s="71">
        <v>0.39</v>
      </c>
      <c r="I60" s="71">
        <v>3019.02</v>
      </c>
      <c r="J60" s="71">
        <f t="shared" si="2"/>
        <v>461.3</v>
      </c>
      <c r="K60" s="71">
        <f t="shared" si="1"/>
        <v>3480.32</v>
      </c>
      <c r="L60" s="23">
        <f t="shared" si="11"/>
        <v>40336.908800000005</v>
      </c>
      <c r="M60" s="23">
        <f t="shared" si="12"/>
        <v>1357.3248000000001</v>
      </c>
      <c r="N60" s="23">
        <v>15.28</v>
      </c>
      <c r="O60" s="63">
        <f t="shared" si="0"/>
        <v>1.8128715857762951E-3</v>
      </c>
    </row>
    <row r="61" spans="2:15" x14ac:dyDescent="0.2">
      <c r="B61" s="38">
        <v>44683</v>
      </c>
      <c r="C61" s="30"/>
      <c r="D61" s="39" t="s">
        <v>105</v>
      </c>
      <c r="E61" s="30"/>
      <c r="F61" s="30"/>
      <c r="G61" s="5"/>
      <c r="H61" s="5"/>
      <c r="I61" s="17"/>
      <c r="J61" s="17">
        <f t="shared" si="2"/>
        <v>0</v>
      </c>
      <c r="K61" s="17">
        <f t="shared" si="1"/>
        <v>0</v>
      </c>
      <c r="L61" s="40">
        <f>SUM(L62:L64)</f>
        <v>176268.87459999998</v>
      </c>
      <c r="M61" s="40">
        <f>SUM(M62:M64)</f>
        <v>5950.4157999999998</v>
      </c>
      <c r="N61" s="40">
        <v>21.35</v>
      </c>
      <c r="O61" s="65">
        <f t="shared" si="0"/>
        <v>7.922922318602808E-3</v>
      </c>
    </row>
    <row r="62" spans="2:15" ht="31.5" x14ac:dyDescent="0.2">
      <c r="B62" s="8" t="s">
        <v>106</v>
      </c>
      <c r="C62" s="31" t="s">
        <v>823</v>
      </c>
      <c r="D62" s="7" t="s">
        <v>107</v>
      </c>
      <c r="E62" s="31" t="s">
        <v>814</v>
      </c>
      <c r="F62" s="8" t="s">
        <v>76</v>
      </c>
      <c r="G62" s="71">
        <v>207.91</v>
      </c>
      <c r="H62" s="71">
        <v>7.02</v>
      </c>
      <c r="I62" s="71">
        <v>604.41999999999996</v>
      </c>
      <c r="J62" s="71">
        <f t="shared" si="2"/>
        <v>92.35</v>
      </c>
      <c r="K62" s="71">
        <f t="shared" si="1"/>
        <v>696.77</v>
      </c>
      <c r="L62" s="23">
        <f t="shared" ref="L62:L64" si="13">K62*G62</f>
        <v>144865.45069999999</v>
      </c>
      <c r="M62" s="23">
        <f t="shared" ref="M62:M64" si="14">K62*H62</f>
        <v>4891.3253999999997</v>
      </c>
      <c r="N62" s="23">
        <v>15.28</v>
      </c>
      <c r="O62" s="63">
        <f t="shared" si="0"/>
        <v>6.5114472848627324E-3</v>
      </c>
    </row>
    <row r="63" spans="2:15" ht="31.5" x14ac:dyDescent="0.2">
      <c r="B63" s="8" t="s">
        <v>108</v>
      </c>
      <c r="C63" s="31" t="s">
        <v>824</v>
      </c>
      <c r="D63" s="7" t="s">
        <v>109</v>
      </c>
      <c r="E63" s="31" t="s">
        <v>814</v>
      </c>
      <c r="F63" s="8" t="s">
        <v>76</v>
      </c>
      <c r="G63" s="71">
        <v>33.479999999999997</v>
      </c>
      <c r="H63" s="71">
        <v>1.1299999999999999</v>
      </c>
      <c r="I63" s="71">
        <v>604.41999999999996</v>
      </c>
      <c r="J63" s="71">
        <f t="shared" si="2"/>
        <v>92.35</v>
      </c>
      <c r="K63" s="71">
        <f t="shared" si="1"/>
        <v>696.77</v>
      </c>
      <c r="L63" s="23">
        <f t="shared" si="13"/>
        <v>23327.859599999996</v>
      </c>
      <c r="M63" s="23">
        <f t="shared" si="14"/>
        <v>787.35009999999988</v>
      </c>
      <c r="N63" s="23">
        <v>15.28</v>
      </c>
      <c r="O63" s="63">
        <f t="shared" si="0"/>
        <v>1.048532966682637E-3</v>
      </c>
    </row>
    <row r="64" spans="2:15" ht="31.5" x14ac:dyDescent="0.2">
      <c r="B64" s="8" t="s">
        <v>110</v>
      </c>
      <c r="C64" s="31" t="s">
        <v>825</v>
      </c>
      <c r="D64" s="7" t="s">
        <v>111</v>
      </c>
      <c r="E64" s="31" t="s">
        <v>814</v>
      </c>
      <c r="F64" s="8" t="s">
        <v>76</v>
      </c>
      <c r="G64" s="71">
        <v>11.59</v>
      </c>
      <c r="H64" s="71">
        <v>0.39</v>
      </c>
      <c r="I64" s="71">
        <v>604.41999999999996</v>
      </c>
      <c r="J64" s="71">
        <f t="shared" si="2"/>
        <v>92.35</v>
      </c>
      <c r="K64" s="71">
        <f t="shared" si="1"/>
        <v>696.77</v>
      </c>
      <c r="L64" s="23">
        <f t="shared" si="13"/>
        <v>8075.5643</v>
      </c>
      <c r="M64" s="23">
        <f t="shared" si="14"/>
        <v>271.74029999999999</v>
      </c>
      <c r="N64" s="23">
        <v>15.28</v>
      </c>
      <c r="O64" s="63">
        <f t="shared" si="0"/>
        <v>3.6294206705743978E-4</v>
      </c>
    </row>
    <row r="65" spans="2:15" x14ac:dyDescent="0.2">
      <c r="B65" s="32" t="s">
        <v>112</v>
      </c>
      <c r="C65" s="32"/>
      <c r="D65" s="33" t="s">
        <v>113</v>
      </c>
      <c r="E65" s="32"/>
      <c r="F65" s="32"/>
      <c r="G65" s="35"/>
      <c r="H65" s="35"/>
      <c r="I65" s="16"/>
      <c r="J65" s="16">
        <f t="shared" si="2"/>
        <v>0</v>
      </c>
      <c r="K65" s="16">
        <f t="shared" si="1"/>
        <v>0</v>
      </c>
      <c r="L65" s="34">
        <f>L66+L83+L86+L98+L123+L141+L152+L157</f>
        <v>6397790.9705999997</v>
      </c>
      <c r="M65" s="34">
        <f>M66+M83+M86+M98+M123+M141+M152+M157</f>
        <v>601668.57550000004</v>
      </c>
      <c r="N65" s="34"/>
      <c r="O65" s="64">
        <f t="shared" si="0"/>
        <v>0.30433756016840013</v>
      </c>
    </row>
    <row r="66" spans="2:15" x14ac:dyDescent="0.2">
      <c r="B66" s="41" t="s">
        <v>114</v>
      </c>
      <c r="C66" s="41"/>
      <c r="D66" s="42" t="s">
        <v>115</v>
      </c>
      <c r="E66" s="41"/>
      <c r="F66" s="41"/>
      <c r="G66" s="43"/>
      <c r="H66" s="43"/>
      <c r="I66" s="18"/>
      <c r="J66" s="18">
        <f t="shared" si="2"/>
        <v>0</v>
      </c>
      <c r="K66" s="18">
        <f t="shared" si="1"/>
        <v>0</v>
      </c>
      <c r="L66" s="44">
        <f>SUM(L67:L82)</f>
        <v>532088.46770000004</v>
      </c>
      <c r="M66" s="44">
        <f>SUM(M67:M82)</f>
        <v>222215.90000000002</v>
      </c>
      <c r="N66" s="44"/>
      <c r="O66" s="66">
        <f t="shared" si="0"/>
        <v>3.2797268043087004E-2</v>
      </c>
    </row>
    <row r="67" spans="2:15" ht="78.75" x14ac:dyDescent="0.2">
      <c r="B67" s="8" t="s">
        <v>116</v>
      </c>
      <c r="C67" s="10">
        <v>90082</v>
      </c>
      <c r="D67" s="12" t="s">
        <v>826</v>
      </c>
      <c r="E67" s="8" t="s">
        <v>37</v>
      </c>
      <c r="F67" s="8" t="s">
        <v>70</v>
      </c>
      <c r="G67" s="4">
        <v>7110.06</v>
      </c>
      <c r="H67" s="4"/>
      <c r="I67" s="71">
        <v>8.76</v>
      </c>
      <c r="J67" s="71">
        <f t="shared" si="2"/>
        <v>1.87</v>
      </c>
      <c r="K67" s="71">
        <f t="shared" si="1"/>
        <v>10.629999999999999</v>
      </c>
      <c r="L67" s="23">
        <f t="shared" ref="L67:L82" si="15">K67*G67</f>
        <v>75579.9378</v>
      </c>
      <c r="M67" s="23">
        <f t="shared" ref="M67:M82" si="16">K67*H67</f>
        <v>0</v>
      </c>
      <c r="N67" s="23">
        <v>21.35</v>
      </c>
      <c r="O67" s="63">
        <f t="shared" si="0"/>
        <v>3.2862271317144376E-3</v>
      </c>
    </row>
    <row r="68" spans="2:15" ht="78.75" x14ac:dyDescent="0.2">
      <c r="B68" s="8" t="s">
        <v>117</v>
      </c>
      <c r="C68" s="10">
        <v>102307</v>
      </c>
      <c r="D68" s="12" t="s">
        <v>827</v>
      </c>
      <c r="E68" s="8" t="s">
        <v>37</v>
      </c>
      <c r="F68" s="8" t="s">
        <v>70</v>
      </c>
      <c r="G68" s="4">
        <v>1777.52</v>
      </c>
      <c r="H68" s="4"/>
      <c r="I68" s="71">
        <v>10.94</v>
      </c>
      <c r="J68" s="71">
        <f t="shared" si="2"/>
        <v>2.33</v>
      </c>
      <c r="K68" s="71">
        <f t="shared" si="1"/>
        <v>13.27</v>
      </c>
      <c r="L68" s="23">
        <f t="shared" si="15"/>
        <v>23587.690399999999</v>
      </c>
      <c r="M68" s="23">
        <f t="shared" si="16"/>
        <v>0</v>
      </c>
      <c r="N68" s="23">
        <v>21.35</v>
      </c>
      <c r="O68" s="63">
        <f t="shared" si="0"/>
        <v>1.0255963476985049E-3</v>
      </c>
    </row>
    <row r="69" spans="2:15" ht="78.75" x14ac:dyDescent="0.2">
      <c r="B69" s="8" t="s">
        <v>118</v>
      </c>
      <c r="C69" s="10">
        <v>90084</v>
      </c>
      <c r="D69" s="12" t="s">
        <v>828</v>
      </c>
      <c r="E69" s="8" t="s">
        <v>37</v>
      </c>
      <c r="F69" s="8" t="s">
        <v>70</v>
      </c>
      <c r="G69" s="4">
        <v>3270.5</v>
      </c>
      <c r="H69" s="4"/>
      <c r="I69" s="71">
        <v>8.5</v>
      </c>
      <c r="J69" s="71">
        <f t="shared" si="2"/>
        <v>1.81</v>
      </c>
      <c r="K69" s="71">
        <f t="shared" si="1"/>
        <v>10.31</v>
      </c>
      <c r="L69" s="23">
        <f t="shared" si="15"/>
        <v>33718.855000000003</v>
      </c>
      <c r="M69" s="23">
        <f t="shared" si="16"/>
        <v>0</v>
      </c>
      <c r="N69" s="23">
        <v>21.35</v>
      </c>
      <c r="O69" s="63">
        <f t="shared" si="0"/>
        <v>1.4661009174758151E-3</v>
      </c>
    </row>
    <row r="70" spans="2:15" ht="78.75" x14ac:dyDescent="0.2">
      <c r="B70" s="8" t="s">
        <v>119</v>
      </c>
      <c r="C70" s="10">
        <v>102311</v>
      </c>
      <c r="D70" s="12" t="s">
        <v>829</v>
      </c>
      <c r="E70" s="8" t="s">
        <v>37</v>
      </c>
      <c r="F70" s="8" t="s">
        <v>70</v>
      </c>
      <c r="G70" s="4">
        <v>817.62</v>
      </c>
      <c r="H70" s="4"/>
      <c r="I70" s="71">
        <v>9.5299999999999994</v>
      </c>
      <c r="J70" s="71">
        <f t="shared" si="2"/>
        <v>2.0299999999999998</v>
      </c>
      <c r="K70" s="71">
        <f t="shared" si="1"/>
        <v>11.559999999999999</v>
      </c>
      <c r="L70" s="23">
        <f t="shared" si="15"/>
        <v>9451.6871999999985</v>
      </c>
      <c r="M70" s="23">
        <f t="shared" si="16"/>
        <v>0</v>
      </c>
      <c r="N70" s="23">
        <v>21.35</v>
      </c>
      <c r="O70" s="63">
        <f t="shared" si="0"/>
        <v>4.1096078961205574E-4</v>
      </c>
    </row>
    <row r="71" spans="2:15" ht="78.75" x14ac:dyDescent="0.2">
      <c r="B71" s="8" t="s">
        <v>120</v>
      </c>
      <c r="C71" s="10">
        <v>90087</v>
      </c>
      <c r="D71" s="12" t="s">
        <v>830</v>
      </c>
      <c r="E71" s="8" t="s">
        <v>37</v>
      </c>
      <c r="F71" s="8" t="s">
        <v>70</v>
      </c>
      <c r="G71" s="4">
        <v>14.95</v>
      </c>
      <c r="H71" s="4"/>
      <c r="I71" s="71">
        <v>7.33</v>
      </c>
      <c r="J71" s="71">
        <f t="shared" si="2"/>
        <v>1.56</v>
      </c>
      <c r="K71" s="71">
        <f t="shared" si="1"/>
        <v>8.89</v>
      </c>
      <c r="L71" s="23">
        <f t="shared" si="15"/>
        <v>132.90549999999999</v>
      </c>
      <c r="M71" s="23">
        <f t="shared" si="16"/>
        <v>0</v>
      </c>
      <c r="N71" s="23">
        <v>21.35</v>
      </c>
      <c r="O71" s="63">
        <f t="shared" si="0"/>
        <v>5.7787512502302316E-6</v>
      </c>
    </row>
    <row r="72" spans="2:15" ht="78.75" x14ac:dyDescent="0.2">
      <c r="B72" s="8" t="s">
        <v>121</v>
      </c>
      <c r="C72" s="10">
        <v>102312</v>
      </c>
      <c r="D72" s="12" t="s">
        <v>831</v>
      </c>
      <c r="E72" s="8" t="s">
        <v>37</v>
      </c>
      <c r="F72" s="8" t="s">
        <v>70</v>
      </c>
      <c r="G72" s="4">
        <v>3.74</v>
      </c>
      <c r="H72" s="4"/>
      <c r="I72" s="71">
        <v>9.16</v>
      </c>
      <c r="J72" s="71">
        <f t="shared" si="2"/>
        <v>1.95</v>
      </c>
      <c r="K72" s="71">
        <f t="shared" si="1"/>
        <v>11.11</v>
      </c>
      <c r="L72" s="23">
        <f t="shared" si="15"/>
        <v>41.551400000000001</v>
      </c>
      <c r="M72" s="23">
        <f t="shared" si="16"/>
        <v>0</v>
      </c>
      <c r="N72" s="23">
        <v>21.35</v>
      </c>
      <c r="O72" s="63">
        <f t="shared" si="0"/>
        <v>1.8066611592358214E-6</v>
      </c>
    </row>
    <row r="73" spans="2:15" ht="31.5" x14ac:dyDescent="0.2">
      <c r="B73" s="8" t="s">
        <v>122</v>
      </c>
      <c r="C73" s="31" t="s">
        <v>832</v>
      </c>
      <c r="D73" s="7" t="s">
        <v>1009</v>
      </c>
      <c r="E73" s="31" t="s">
        <v>814</v>
      </c>
      <c r="F73" s="8" t="s">
        <v>8</v>
      </c>
      <c r="G73" s="4">
        <v>86.52</v>
      </c>
      <c r="H73" s="4"/>
      <c r="I73" s="5">
        <v>288.55</v>
      </c>
      <c r="J73" s="5">
        <f t="shared" si="2"/>
        <v>61.6</v>
      </c>
      <c r="K73" s="5">
        <f t="shared" si="1"/>
        <v>350.15000000000003</v>
      </c>
      <c r="L73" s="23">
        <f t="shared" si="15"/>
        <v>30294.978000000003</v>
      </c>
      <c r="M73" s="23">
        <f t="shared" si="16"/>
        <v>0</v>
      </c>
      <c r="N73" s="23">
        <v>21.35</v>
      </c>
      <c r="O73" s="63">
        <f t="shared" si="0"/>
        <v>1.3172302274412826E-3</v>
      </c>
    </row>
    <row r="74" spans="2:15" ht="78.75" x14ac:dyDescent="0.2">
      <c r="B74" s="8" t="s">
        <v>123</v>
      </c>
      <c r="C74" s="10">
        <v>93367</v>
      </c>
      <c r="D74" s="12" t="s">
        <v>834</v>
      </c>
      <c r="E74" s="8" t="s">
        <v>37</v>
      </c>
      <c r="F74" s="8" t="s">
        <v>70</v>
      </c>
      <c r="G74" s="4">
        <v>7481.11</v>
      </c>
      <c r="H74" s="4"/>
      <c r="I74" s="71">
        <v>15.86</v>
      </c>
      <c r="J74" s="71">
        <f t="shared" si="2"/>
        <v>3.38</v>
      </c>
      <c r="K74" s="71">
        <f t="shared" ref="K74:K137" si="17">J74+I74</f>
        <v>19.239999999999998</v>
      </c>
      <c r="L74" s="23">
        <f t="shared" si="15"/>
        <v>143936.55639999997</v>
      </c>
      <c r="M74" s="23">
        <f t="shared" si="16"/>
        <v>0</v>
      </c>
      <c r="N74" s="23">
        <v>21.35</v>
      </c>
      <c r="O74" s="63">
        <f t="shared" ref="O74:O137" si="18">(M74+L74)/($M$596+$L$596)</f>
        <v>6.2583832516361938E-3</v>
      </c>
    </row>
    <row r="75" spans="2:15" ht="78.75" x14ac:dyDescent="0.2">
      <c r="B75" s="8" t="s">
        <v>124</v>
      </c>
      <c r="C75" s="10">
        <v>93369</v>
      </c>
      <c r="D75" s="12" t="s">
        <v>835</v>
      </c>
      <c r="E75" s="8" t="s">
        <v>37</v>
      </c>
      <c r="F75" s="8" t="s">
        <v>70</v>
      </c>
      <c r="G75" s="4">
        <v>2054.15</v>
      </c>
      <c r="H75" s="4"/>
      <c r="I75" s="71">
        <v>11.33</v>
      </c>
      <c r="J75" s="71">
        <f t="shared" si="2"/>
        <v>2.41</v>
      </c>
      <c r="K75" s="71">
        <f t="shared" si="17"/>
        <v>13.74</v>
      </c>
      <c r="L75" s="23">
        <f t="shared" si="15"/>
        <v>28224.021000000001</v>
      </c>
      <c r="M75" s="23">
        <f t="shared" si="16"/>
        <v>0</v>
      </c>
      <c r="N75" s="23">
        <v>21.35</v>
      </c>
      <c r="O75" s="63">
        <f t="shared" si="18"/>
        <v>1.2271847037201194E-3</v>
      </c>
    </row>
    <row r="76" spans="2:15" ht="78.75" x14ac:dyDescent="0.2">
      <c r="B76" s="8" t="s">
        <v>125</v>
      </c>
      <c r="C76" s="10">
        <v>100995</v>
      </c>
      <c r="D76" s="12" t="s">
        <v>836</v>
      </c>
      <c r="E76" s="8" t="s">
        <v>37</v>
      </c>
      <c r="F76" s="8" t="s">
        <v>76</v>
      </c>
      <c r="G76" s="4">
        <v>7021.88</v>
      </c>
      <c r="H76" s="4"/>
      <c r="I76" s="71">
        <v>3.21</v>
      </c>
      <c r="J76" s="71">
        <f t="shared" si="2"/>
        <v>0.68</v>
      </c>
      <c r="K76" s="71">
        <f t="shared" si="17"/>
        <v>3.89</v>
      </c>
      <c r="L76" s="23">
        <f t="shared" si="15"/>
        <v>27315.1132</v>
      </c>
      <c r="M76" s="23">
        <f t="shared" si="16"/>
        <v>0</v>
      </c>
      <c r="N76" s="23">
        <v>21.35</v>
      </c>
      <c r="O76" s="63">
        <f t="shared" si="18"/>
        <v>1.1876652550472351E-3</v>
      </c>
    </row>
    <row r="77" spans="2:15" ht="31.5" x14ac:dyDescent="0.2">
      <c r="B77" s="8" t="s">
        <v>126</v>
      </c>
      <c r="C77" s="10">
        <v>101622</v>
      </c>
      <c r="D77" s="7" t="s">
        <v>975</v>
      </c>
      <c r="E77" s="8" t="s">
        <v>37</v>
      </c>
      <c r="F77" s="8" t="s">
        <v>70</v>
      </c>
      <c r="G77" s="4">
        <v>48.97</v>
      </c>
      <c r="H77" s="4"/>
      <c r="I77" s="71">
        <v>157.05000000000001</v>
      </c>
      <c r="J77" s="71">
        <f t="shared" si="2"/>
        <v>33.53</v>
      </c>
      <c r="K77" s="71">
        <f t="shared" si="17"/>
        <v>190.58</v>
      </c>
      <c r="L77" s="23">
        <f t="shared" si="15"/>
        <v>9332.7026000000005</v>
      </c>
      <c r="M77" s="23">
        <f t="shared" si="16"/>
        <v>0</v>
      </c>
      <c r="N77" s="23">
        <v>21.35</v>
      </c>
      <c r="O77" s="63">
        <f t="shared" si="18"/>
        <v>4.0578732120022826E-4</v>
      </c>
    </row>
    <row r="78" spans="2:15" ht="31.5" x14ac:dyDescent="0.2">
      <c r="B78" s="8" t="s">
        <v>127</v>
      </c>
      <c r="C78" s="8" t="s">
        <v>128</v>
      </c>
      <c r="D78" s="7" t="s">
        <v>129</v>
      </c>
      <c r="E78" s="31" t="s">
        <v>814</v>
      </c>
      <c r="F78" s="8" t="s">
        <v>70</v>
      </c>
      <c r="G78" s="4">
        <v>141.54</v>
      </c>
      <c r="H78" s="4"/>
      <c r="I78" s="71">
        <v>89.72</v>
      </c>
      <c r="J78" s="71">
        <f t="shared" ref="J78:J141" si="19">TRUNC((N78/100)*I78,2)</f>
        <v>19.149999999999999</v>
      </c>
      <c r="K78" s="71">
        <f t="shared" si="17"/>
        <v>108.87</v>
      </c>
      <c r="L78" s="23">
        <f t="shared" si="15"/>
        <v>15409.459800000001</v>
      </c>
      <c r="M78" s="23">
        <f t="shared" si="16"/>
        <v>0</v>
      </c>
      <c r="N78" s="23">
        <v>21.35</v>
      </c>
      <c r="O78" s="63">
        <f t="shared" si="18"/>
        <v>6.7000564374403247E-4</v>
      </c>
    </row>
    <row r="79" spans="2:15" ht="47.25" x14ac:dyDescent="0.2">
      <c r="B79" s="8" t="s">
        <v>130</v>
      </c>
      <c r="C79" s="10">
        <v>93598</v>
      </c>
      <c r="D79" s="7" t="s">
        <v>15</v>
      </c>
      <c r="E79" s="8" t="s">
        <v>37</v>
      </c>
      <c r="F79" s="8" t="s">
        <v>19</v>
      </c>
      <c r="G79" s="4">
        <v>13318.28</v>
      </c>
      <c r="H79" s="4"/>
      <c r="I79" s="71">
        <v>1.1399999999999999</v>
      </c>
      <c r="J79" s="71">
        <f t="shared" si="19"/>
        <v>0.24</v>
      </c>
      <c r="K79" s="71">
        <f t="shared" si="17"/>
        <v>1.38</v>
      </c>
      <c r="L79" s="23">
        <f t="shared" si="15"/>
        <v>18379.2264</v>
      </c>
      <c r="M79" s="23">
        <f t="shared" si="16"/>
        <v>0</v>
      </c>
      <c r="N79" s="23">
        <v>21.35</v>
      </c>
      <c r="O79" s="63">
        <f t="shared" si="18"/>
        <v>7.9913154487409844E-4</v>
      </c>
    </row>
    <row r="80" spans="2:15" ht="47.25" x14ac:dyDescent="0.2">
      <c r="B80" s="8" t="s">
        <v>131</v>
      </c>
      <c r="C80" s="10">
        <v>95879</v>
      </c>
      <c r="D80" s="7" t="s">
        <v>960</v>
      </c>
      <c r="E80" s="8" t="s">
        <v>37</v>
      </c>
      <c r="F80" s="8" t="s">
        <v>19</v>
      </c>
      <c r="G80" s="4">
        <v>85798.38</v>
      </c>
      <c r="H80" s="4"/>
      <c r="I80" s="71">
        <v>1.05</v>
      </c>
      <c r="J80" s="71">
        <f t="shared" si="19"/>
        <v>0.22</v>
      </c>
      <c r="K80" s="71">
        <f t="shared" si="17"/>
        <v>1.27</v>
      </c>
      <c r="L80" s="23">
        <f t="shared" si="15"/>
        <v>108963.94260000001</v>
      </c>
      <c r="M80" s="23">
        <f t="shared" si="16"/>
        <v>0</v>
      </c>
      <c r="N80" s="23">
        <v>21.35</v>
      </c>
      <c r="O80" s="63">
        <f t="shared" si="18"/>
        <v>4.7377687118273157E-3</v>
      </c>
    </row>
    <row r="81" spans="2:15" ht="31.5" x14ac:dyDescent="0.2">
      <c r="B81" s="8" t="s">
        <v>132</v>
      </c>
      <c r="C81" s="31" t="s">
        <v>818</v>
      </c>
      <c r="D81" s="7" t="s">
        <v>80</v>
      </c>
      <c r="E81" s="31" t="s">
        <v>814</v>
      </c>
      <c r="F81" s="8" t="s">
        <v>76</v>
      </c>
      <c r="G81" s="5"/>
      <c r="H81" s="5">
        <v>6693.25</v>
      </c>
      <c r="I81" s="71">
        <v>28.8</v>
      </c>
      <c r="J81" s="71">
        <f t="shared" si="19"/>
        <v>4.4000000000000004</v>
      </c>
      <c r="K81" s="71">
        <f t="shared" si="17"/>
        <v>33.200000000000003</v>
      </c>
      <c r="L81" s="23">
        <f t="shared" si="15"/>
        <v>0</v>
      </c>
      <c r="M81" s="23">
        <f t="shared" si="16"/>
        <v>222215.90000000002</v>
      </c>
      <c r="N81" s="23">
        <v>15.28</v>
      </c>
      <c r="O81" s="63">
        <f t="shared" si="18"/>
        <v>9.6619809559877982E-3</v>
      </c>
    </row>
    <row r="82" spans="2:15" ht="31.5" x14ac:dyDescent="0.2">
      <c r="B82" s="8" t="s">
        <v>133</v>
      </c>
      <c r="C82" s="31" t="s">
        <v>837</v>
      </c>
      <c r="D82" s="7" t="s">
        <v>134</v>
      </c>
      <c r="E82" s="31" t="s">
        <v>814</v>
      </c>
      <c r="F82" s="8" t="s">
        <v>8</v>
      </c>
      <c r="G82" s="4">
        <v>4312.76</v>
      </c>
      <c r="H82" s="4"/>
      <c r="I82" s="71">
        <v>1.48</v>
      </c>
      <c r="J82" s="71">
        <f t="shared" si="19"/>
        <v>0.31</v>
      </c>
      <c r="K82" s="71">
        <f t="shared" si="17"/>
        <v>1.79</v>
      </c>
      <c r="L82" s="23">
        <f t="shared" si="15"/>
        <v>7719.840400000001</v>
      </c>
      <c r="M82" s="23">
        <f t="shared" si="16"/>
        <v>0</v>
      </c>
      <c r="N82" s="23">
        <v>21.35</v>
      </c>
      <c r="O82" s="63">
        <f t="shared" si="18"/>
        <v>3.3565982869842003E-4</v>
      </c>
    </row>
    <row r="83" spans="2:15" x14ac:dyDescent="0.2">
      <c r="B83" s="41" t="s">
        <v>135</v>
      </c>
      <c r="C83" s="41"/>
      <c r="D83" s="42" t="s">
        <v>136</v>
      </c>
      <c r="E83" s="41"/>
      <c r="F83" s="41"/>
      <c r="G83" s="43"/>
      <c r="H83" s="43"/>
      <c r="I83" s="18"/>
      <c r="J83" s="18">
        <f t="shared" si="19"/>
        <v>0</v>
      </c>
      <c r="K83" s="18">
        <f t="shared" si="17"/>
        <v>0</v>
      </c>
      <c r="L83" s="44">
        <f>SUM(L84:L85)</f>
        <v>415684.14579999994</v>
      </c>
      <c r="M83" s="44">
        <f>SUM(M84:M85)</f>
        <v>0</v>
      </c>
      <c r="N83" s="44"/>
      <c r="O83" s="66">
        <f t="shared" si="18"/>
        <v>1.8074009557487357E-2</v>
      </c>
    </row>
    <row r="84" spans="2:15" ht="47.25" x14ac:dyDescent="0.2">
      <c r="B84" s="8" t="s">
        <v>137</v>
      </c>
      <c r="C84" s="31" t="s">
        <v>838</v>
      </c>
      <c r="D84" s="7" t="s">
        <v>976</v>
      </c>
      <c r="E84" s="31" t="s">
        <v>814</v>
      </c>
      <c r="F84" s="8" t="s">
        <v>9</v>
      </c>
      <c r="G84" s="4">
        <v>6126.12</v>
      </c>
      <c r="H84" s="4"/>
      <c r="I84" s="71">
        <v>26.55</v>
      </c>
      <c r="J84" s="71">
        <f t="shared" si="19"/>
        <v>5.66</v>
      </c>
      <c r="K84" s="71">
        <f t="shared" si="17"/>
        <v>32.21</v>
      </c>
      <c r="L84" s="23">
        <f t="shared" ref="L84:L85" si="20">K84*G84</f>
        <v>197322.32519999999</v>
      </c>
      <c r="M84" s="23">
        <f t="shared" ref="M84:M85" si="21">K84*H84</f>
        <v>0</v>
      </c>
      <c r="N84" s="23">
        <v>21.35</v>
      </c>
      <c r="O84" s="63">
        <f t="shared" si="18"/>
        <v>8.579604556980985E-3</v>
      </c>
    </row>
    <row r="85" spans="2:15" ht="47.25" x14ac:dyDescent="0.2">
      <c r="B85" s="8" t="s">
        <v>138</v>
      </c>
      <c r="C85" s="8" t="s">
        <v>139</v>
      </c>
      <c r="D85" s="7" t="s">
        <v>977</v>
      </c>
      <c r="E85" s="31" t="s">
        <v>814</v>
      </c>
      <c r="F85" s="8" t="s">
        <v>9</v>
      </c>
      <c r="G85" s="4">
        <v>4343.78</v>
      </c>
      <c r="H85" s="4"/>
      <c r="I85" s="71">
        <v>41.43</v>
      </c>
      <c r="J85" s="71">
        <f t="shared" si="19"/>
        <v>8.84</v>
      </c>
      <c r="K85" s="71">
        <f t="shared" si="17"/>
        <v>50.269999999999996</v>
      </c>
      <c r="L85" s="23">
        <f t="shared" si="20"/>
        <v>218361.82059999998</v>
      </c>
      <c r="M85" s="23">
        <f t="shared" si="21"/>
        <v>0</v>
      </c>
      <c r="N85" s="23">
        <v>21.35</v>
      </c>
      <c r="O85" s="63">
        <f t="shared" si="18"/>
        <v>9.4944050005063719E-3</v>
      </c>
    </row>
    <row r="86" spans="2:15" x14ac:dyDescent="0.2">
      <c r="B86" s="41" t="s">
        <v>140</v>
      </c>
      <c r="C86" s="41"/>
      <c r="D86" s="42" t="s">
        <v>141</v>
      </c>
      <c r="E86" s="41"/>
      <c r="F86" s="41"/>
      <c r="G86" s="43"/>
      <c r="H86" s="43"/>
      <c r="I86" s="18"/>
      <c r="J86" s="18">
        <f t="shared" si="19"/>
        <v>0</v>
      </c>
      <c r="K86" s="18">
        <f t="shared" si="17"/>
        <v>0</v>
      </c>
      <c r="L86" s="44">
        <f>SUM(L87:L97)</f>
        <v>0</v>
      </c>
      <c r="M86" s="44">
        <f>SUM(M87:M97)</f>
        <v>45718.005899999996</v>
      </c>
      <c r="N86" s="44"/>
      <c r="O86" s="66">
        <f t="shared" si="18"/>
        <v>1.9878258142263347E-3</v>
      </c>
    </row>
    <row r="87" spans="2:15" ht="47.25" x14ac:dyDescent="0.2">
      <c r="B87" s="8" t="s">
        <v>142</v>
      </c>
      <c r="C87" s="10">
        <v>94964</v>
      </c>
      <c r="D87" s="7" t="s">
        <v>1010</v>
      </c>
      <c r="E87" s="8" t="s">
        <v>37</v>
      </c>
      <c r="F87" s="8" t="s">
        <v>70</v>
      </c>
      <c r="G87" s="4"/>
      <c r="H87" s="4">
        <v>5.56</v>
      </c>
      <c r="I87" s="5">
        <v>352.31</v>
      </c>
      <c r="J87" s="5">
        <f t="shared" si="19"/>
        <v>75.209999999999994</v>
      </c>
      <c r="K87" s="5">
        <f t="shared" si="17"/>
        <v>427.52</v>
      </c>
      <c r="L87" s="23">
        <f t="shared" ref="L87:L96" si="22">K87*G87</f>
        <v>0</v>
      </c>
      <c r="M87" s="23">
        <f t="shared" ref="M87:M96" si="23">K87*H87</f>
        <v>2377.0111999999999</v>
      </c>
      <c r="N87" s="23">
        <v>21.35</v>
      </c>
      <c r="O87" s="63">
        <f t="shared" si="18"/>
        <v>1.0335280664691275E-4</v>
      </c>
    </row>
    <row r="88" spans="2:15" ht="47.25" x14ac:dyDescent="0.2">
      <c r="B88" s="8" t="s">
        <v>143</v>
      </c>
      <c r="C88" s="10">
        <v>101166</v>
      </c>
      <c r="D88" s="7" t="s">
        <v>1011</v>
      </c>
      <c r="E88" s="8" t="s">
        <v>37</v>
      </c>
      <c r="F88" s="8" t="s">
        <v>70</v>
      </c>
      <c r="G88" s="4"/>
      <c r="H88" s="4">
        <v>7.28</v>
      </c>
      <c r="I88" s="5">
        <v>528.67999999999995</v>
      </c>
      <c r="J88" s="5">
        <f t="shared" si="19"/>
        <v>112.87</v>
      </c>
      <c r="K88" s="5">
        <f t="shared" si="17"/>
        <v>641.54999999999995</v>
      </c>
      <c r="L88" s="23">
        <f t="shared" si="22"/>
        <v>0</v>
      </c>
      <c r="M88" s="23">
        <f t="shared" si="23"/>
        <v>4670.4839999999995</v>
      </c>
      <c r="N88" s="23">
        <v>21.35</v>
      </c>
      <c r="O88" s="63">
        <f t="shared" si="18"/>
        <v>2.0307335102144226E-4</v>
      </c>
    </row>
    <row r="89" spans="2:15" ht="47.25" x14ac:dyDescent="0.2">
      <c r="B89" s="8" t="s">
        <v>144</v>
      </c>
      <c r="C89" s="10">
        <v>87878</v>
      </c>
      <c r="D89" s="7" t="s">
        <v>145</v>
      </c>
      <c r="E89" s="8" t="s">
        <v>37</v>
      </c>
      <c r="F89" s="8" t="s">
        <v>38</v>
      </c>
      <c r="G89" s="4"/>
      <c r="H89" s="4">
        <v>104</v>
      </c>
      <c r="I89" s="5">
        <v>4</v>
      </c>
      <c r="J89" s="5">
        <f t="shared" si="19"/>
        <v>0.85</v>
      </c>
      <c r="K89" s="5">
        <f t="shared" si="17"/>
        <v>4.8499999999999996</v>
      </c>
      <c r="L89" s="23">
        <f t="shared" si="22"/>
        <v>0</v>
      </c>
      <c r="M89" s="23">
        <f t="shared" si="23"/>
        <v>504.4</v>
      </c>
      <c r="N89" s="23">
        <v>21.35</v>
      </c>
      <c r="O89" s="63">
        <f t="shared" si="18"/>
        <v>2.1931388321898861E-5</v>
      </c>
    </row>
    <row r="90" spans="2:15" ht="78.75" x14ac:dyDescent="0.2">
      <c r="B90" s="8" t="s">
        <v>146</v>
      </c>
      <c r="C90" s="10">
        <v>89048</v>
      </c>
      <c r="D90" s="7" t="s">
        <v>1012</v>
      </c>
      <c r="E90" s="8" t="s">
        <v>37</v>
      </c>
      <c r="F90" s="8" t="s">
        <v>38</v>
      </c>
      <c r="G90" s="4"/>
      <c r="H90" s="4">
        <v>104</v>
      </c>
      <c r="I90" s="5">
        <v>31.73</v>
      </c>
      <c r="J90" s="5">
        <f t="shared" si="19"/>
        <v>6.77</v>
      </c>
      <c r="K90" s="5">
        <f t="shared" si="17"/>
        <v>38.5</v>
      </c>
      <c r="L90" s="23">
        <f t="shared" si="22"/>
        <v>0</v>
      </c>
      <c r="M90" s="23">
        <f t="shared" si="23"/>
        <v>4004</v>
      </c>
      <c r="N90" s="23">
        <v>21.35</v>
      </c>
      <c r="O90" s="63">
        <f t="shared" si="18"/>
        <v>1.740945258542487E-4</v>
      </c>
    </row>
    <row r="91" spans="2:15" ht="31.5" x14ac:dyDescent="0.2">
      <c r="B91" s="8" t="s">
        <v>147</v>
      </c>
      <c r="C91" s="10">
        <v>88489</v>
      </c>
      <c r="D91" s="7" t="s">
        <v>1013</v>
      </c>
      <c r="E91" s="8" t="s">
        <v>37</v>
      </c>
      <c r="F91" s="8" t="s">
        <v>38</v>
      </c>
      <c r="G91" s="4"/>
      <c r="H91" s="4">
        <v>104</v>
      </c>
      <c r="I91" s="5">
        <v>10.72</v>
      </c>
      <c r="J91" s="5">
        <f t="shared" si="19"/>
        <v>2.2799999999999998</v>
      </c>
      <c r="K91" s="5">
        <f t="shared" si="17"/>
        <v>13</v>
      </c>
      <c r="L91" s="23">
        <f t="shared" si="22"/>
        <v>0</v>
      </c>
      <c r="M91" s="23">
        <f t="shared" si="23"/>
        <v>1352</v>
      </c>
      <c r="N91" s="23">
        <v>21.35</v>
      </c>
      <c r="O91" s="63">
        <f t="shared" si="18"/>
        <v>5.8785164574161896E-5</v>
      </c>
    </row>
    <row r="92" spans="2:15" ht="31.5" x14ac:dyDescent="0.2">
      <c r="B92" s="8" t="s">
        <v>148</v>
      </c>
      <c r="C92" s="10">
        <v>89446</v>
      </c>
      <c r="D92" s="7" t="s">
        <v>1014</v>
      </c>
      <c r="E92" s="8" t="s">
        <v>37</v>
      </c>
      <c r="F92" s="8" t="s">
        <v>149</v>
      </c>
      <c r="G92" s="4"/>
      <c r="H92" s="4">
        <v>1000.22</v>
      </c>
      <c r="I92" s="5">
        <v>4.51</v>
      </c>
      <c r="J92" s="5">
        <f t="shared" si="19"/>
        <v>0.96</v>
      </c>
      <c r="K92" s="5">
        <f t="shared" si="17"/>
        <v>5.47</v>
      </c>
      <c r="L92" s="23">
        <f t="shared" si="22"/>
        <v>0</v>
      </c>
      <c r="M92" s="23">
        <f t="shared" si="23"/>
        <v>5471.2034000000003</v>
      </c>
      <c r="N92" s="23">
        <v>21.35</v>
      </c>
      <c r="O92" s="63">
        <f t="shared" si="18"/>
        <v>2.3788875169209625E-4</v>
      </c>
    </row>
    <row r="93" spans="2:15" ht="31.5" x14ac:dyDescent="0.2">
      <c r="B93" s="8" t="s">
        <v>150</v>
      </c>
      <c r="C93" s="10">
        <v>89449</v>
      </c>
      <c r="D93" s="7" t="s">
        <v>1015</v>
      </c>
      <c r="E93" s="8" t="s">
        <v>37</v>
      </c>
      <c r="F93" s="8" t="s">
        <v>149</v>
      </c>
      <c r="G93" s="4"/>
      <c r="H93" s="4">
        <v>300.07</v>
      </c>
      <c r="I93" s="5">
        <v>14.99</v>
      </c>
      <c r="J93" s="5">
        <f t="shared" si="19"/>
        <v>3.2</v>
      </c>
      <c r="K93" s="5">
        <f t="shared" si="17"/>
        <v>18.190000000000001</v>
      </c>
      <c r="L93" s="23">
        <f t="shared" si="22"/>
        <v>0</v>
      </c>
      <c r="M93" s="23">
        <f t="shared" si="23"/>
        <v>5458.2732999999998</v>
      </c>
      <c r="N93" s="23">
        <v>21.35</v>
      </c>
      <c r="O93" s="63">
        <f t="shared" si="18"/>
        <v>2.3732654898761372E-4</v>
      </c>
    </row>
    <row r="94" spans="2:15" ht="31.5" x14ac:dyDescent="0.2">
      <c r="B94" s="8" t="s">
        <v>151</v>
      </c>
      <c r="C94" s="10">
        <v>89450</v>
      </c>
      <c r="D94" s="7" t="s">
        <v>1016</v>
      </c>
      <c r="E94" s="8" t="s">
        <v>37</v>
      </c>
      <c r="F94" s="8" t="s">
        <v>149</v>
      </c>
      <c r="G94" s="4"/>
      <c r="H94" s="4">
        <v>200.04</v>
      </c>
      <c r="I94" s="5">
        <v>23.93</v>
      </c>
      <c r="J94" s="5">
        <f t="shared" si="19"/>
        <v>5.0999999999999996</v>
      </c>
      <c r="K94" s="5">
        <f t="shared" si="17"/>
        <v>29.03</v>
      </c>
      <c r="L94" s="23">
        <f t="shared" si="22"/>
        <v>0</v>
      </c>
      <c r="M94" s="23">
        <f t="shared" si="23"/>
        <v>5807.1611999999996</v>
      </c>
      <c r="N94" s="23">
        <v>21.35</v>
      </c>
      <c r="O94" s="63">
        <f t="shared" si="18"/>
        <v>2.5249624767062679E-4</v>
      </c>
    </row>
    <row r="95" spans="2:15" ht="31.5" x14ac:dyDescent="0.2">
      <c r="B95" s="8" t="s">
        <v>152</v>
      </c>
      <c r="C95" s="10">
        <v>89451</v>
      </c>
      <c r="D95" s="7" t="s">
        <v>1017</v>
      </c>
      <c r="E95" s="8" t="s">
        <v>37</v>
      </c>
      <c r="F95" s="8" t="s">
        <v>149</v>
      </c>
      <c r="G95" s="4"/>
      <c r="H95" s="4">
        <v>100.02</v>
      </c>
      <c r="I95" s="5">
        <v>38.82</v>
      </c>
      <c r="J95" s="5">
        <f t="shared" si="19"/>
        <v>8.2799999999999994</v>
      </c>
      <c r="K95" s="5">
        <f t="shared" si="17"/>
        <v>47.1</v>
      </c>
      <c r="L95" s="23">
        <f t="shared" si="22"/>
        <v>0</v>
      </c>
      <c r="M95" s="23">
        <f t="shared" si="23"/>
        <v>4710.942</v>
      </c>
      <c r="N95" s="23">
        <v>21.35</v>
      </c>
      <c r="O95" s="63">
        <f t="shared" si="18"/>
        <v>2.0483247098323327E-4</v>
      </c>
    </row>
    <row r="96" spans="2:15" ht="78.75" x14ac:dyDescent="0.2">
      <c r="B96" s="8" t="s">
        <v>153</v>
      </c>
      <c r="C96" s="8" t="s">
        <v>154</v>
      </c>
      <c r="D96" s="12" t="s">
        <v>847</v>
      </c>
      <c r="E96" s="8" t="s">
        <v>34</v>
      </c>
      <c r="F96" s="8" t="s">
        <v>149</v>
      </c>
      <c r="G96" s="4"/>
      <c r="H96" s="4">
        <v>100.02</v>
      </c>
      <c r="I96" s="5">
        <v>61.63</v>
      </c>
      <c r="J96" s="5">
        <f t="shared" si="19"/>
        <v>13.15</v>
      </c>
      <c r="K96" s="5">
        <f t="shared" si="17"/>
        <v>74.78</v>
      </c>
      <c r="L96" s="23">
        <f t="shared" si="22"/>
        <v>0</v>
      </c>
      <c r="M96" s="23">
        <f t="shared" si="23"/>
        <v>7479.4956000000002</v>
      </c>
      <c r="N96" s="23">
        <v>21.35</v>
      </c>
      <c r="O96" s="63">
        <f t="shared" si="18"/>
        <v>3.2520960042730751E-4</v>
      </c>
    </row>
    <row r="97" spans="2:15" ht="47.25" x14ac:dyDescent="0.2">
      <c r="B97" s="8" t="s">
        <v>155</v>
      </c>
      <c r="C97" s="10">
        <v>89849</v>
      </c>
      <c r="D97" s="7" t="s">
        <v>1018</v>
      </c>
      <c r="E97" s="8" t="s">
        <v>37</v>
      </c>
      <c r="F97" s="8" t="s">
        <v>149</v>
      </c>
      <c r="G97" s="4"/>
      <c r="H97" s="4">
        <v>75.02</v>
      </c>
      <c r="I97" s="5">
        <v>42.66</v>
      </c>
      <c r="J97" s="5">
        <f t="shared" si="19"/>
        <v>9.1</v>
      </c>
      <c r="K97" s="5">
        <f t="shared" si="17"/>
        <v>51.76</v>
      </c>
      <c r="L97" s="23">
        <f>K97*G97</f>
        <v>0</v>
      </c>
      <c r="M97" s="23">
        <f>K97*H97</f>
        <v>3883.0351999999998</v>
      </c>
      <c r="N97" s="23">
        <v>21.35</v>
      </c>
      <c r="O97" s="63">
        <f t="shared" si="18"/>
        <v>1.6883495804679265E-4</v>
      </c>
    </row>
    <row r="98" spans="2:15" x14ac:dyDescent="0.2">
      <c r="B98" s="41" t="s">
        <v>156</v>
      </c>
      <c r="C98" s="41"/>
      <c r="D98" s="42" t="s">
        <v>5</v>
      </c>
      <c r="E98" s="41"/>
      <c r="F98" s="41"/>
      <c r="G98" s="43"/>
      <c r="H98" s="43"/>
      <c r="I98" s="18"/>
      <c r="J98" s="18">
        <f t="shared" si="19"/>
        <v>0</v>
      </c>
      <c r="K98" s="18">
        <f t="shared" si="17"/>
        <v>0</v>
      </c>
      <c r="L98" s="44">
        <f>SUM(L99:L122)</f>
        <v>4288519.4479</v>
      </c>
      <c r="M98" s="44">
        <f>SUM(M99:M122)</f>
        <v>145460.44159999999</v>
      </c>
      <c r="N98" s="44"/>
      <c r="O98" s="66">
        <f t="shared" si="18"/>
        <v>0.19279011651093317</v>
      </c>
    </row>
    <row r="99" spans="2:15" ht="31.5" x14ac:dyDescent="0.2">
      <c r="B99" s="8" t="s">
        <v>157</v>
      </c>
      <c r="C99" s="8" t="s">
        <v>158</v>
      </c>
      <c r="D99" s="7" t="s">
        <v>159</v>
      </c>
      <c r="E99" s="31" t="s">
        <v>814</v>
      </c>
      <c r="F99" s="8" t="s">
        <v>7</v>
      </c>
      <c r="G99" s="4">
        <v>3475.88</v>
      </c>
      <c r="H99" s="4"/>
      <c r="I99" s="71">
        <v>6.64</v>
      </c>
      <c r="J99" s="71">
        <f t="shared" si="19"/>
        <v>1.41</v>
      </c>
      <c r="K99" s="71">
        <f t="shared" si="17"/>
        <v>8.0499999999999989</v>
      </c>
      <c r="L99" s="23">
        <f t="shared" ref="L99:L122" si="24">K99*G99</f>
        <v>27980.833999999999</v>
      </c>
      <c r="M99" s="23">
        <f t="shared" ref="M99:M122" si="25">K99*H99</f>
        <v>0</v>
      </c>
      <c r="N99" s="23">
        <v>21.35</v>
      </c>
      <c r="O99" s="63">
        <f t="shared" si="18"/>
        <v>1.2166108961629471E-3</v>
      </c>
    </row>
    <row r="100" spans="2:15" ht="31.5" x14ac:dyDescent="0.2">
      <c r="B100" s="8" t="s">
        <v>160</v>
      </c>
      <c r="C100" s="10">
        <v>97087</v>
      </c>
      <c r="D100" s="7" t="s">
        <v>1004</v>
      </c>
      <c r="E100" s="8" t="s">
        <v>37</v>
      </c>
      <c r="F100" s="8" t="s">
        <v>38</v>
      </c>
      <c r="G100" s="4">
        <v>3440.55</v>
      </c>
      <c r="H100" s="4"/>
      <c r="I100" s="71">
        <v>2.41</v>
      </c>
      <c r="J100" s="71">
        <f t="shared" si="19"/>
        <v>0.51</v>
      </c>
      <c r="K100" s="71">
        <f t="shared" si="17"/>
        <v>2.92</v>
      </c>
      <c r="L100" s="23">
        <f t="shared" si="24"/>
        <v>10046.406000000001</v>
      </c>
      <c r="M100" s="23">
        <f t="shared" si="25"/>
        <v>0</v>
      </c>
      <c r="N100" s="23">
        <v>21.35</v>
      </c>
      <c r="O100" s="63">
        <f t="shared" si="18"/>
        <v>4.3681925302429555E-4</v>
      </c>
    </row>
    <row r="101" spans="2:15" ht="31.5" x14ac:dyDescent="0.2">
      <c r="B101" s="8" t="s">
        <v>161</v>
      </c>
      <c r="C101" s="8" t="s">
        <v>162</v>
      </c>
      <c r="D101" s="7" t="s">
        <v>163</v>
      </c>
      <c r="E101" s="31" t="s">
        <v>814</v>
      </c>
      <c r="F101" s="8" t="s">
        <v>38</v>
      </c>
      <c r="G101" s="4">
        <v>491.22</v>
      </c>
      <c r="H101" s="4"/>
      <c r="I101" s="71">
        <v>13.48</v>
      </c>
      <c r="J101" s="71">
        <f t="shared" si="19"/>
        <v>2.87</v>
      </c>
      <c r="K101" s="71">
        <f t="shared" si="17"/>
        <v>16.350000000000001</v>
      </c>
      <c r="L101" s="23">
        <f t="shared" si="24"/>
        <v>8031.447000000001</v>
      </c>
      <c r="M101" s="23">
        <f t="shared" si="25"/>
        <v>0</v>
      </c>
      <c r="N101" s="23">
        <v>21.35</v>
      </c>
      <c r="O101" s="63">
        <f t="shared" si="18"/>
        <v>3.4920853081631576E-4</v>
      </c>
    </row>
    <row r="102" spans="2:15" ht="31.5" x14ac:dyDescent="0.2">
      <c r="B102" s="8" t="s">
        <v>164</v>
      </c>
      <c r="C102" s="10">
        <v>88629</v>
      </c>
      <c r="D102" s="7" t="s">
        <v>1003</v>
      </c>
      <c r="E102" s="8" t="s">
        <v>37</v>
      </c>
      <c r="F102" s="8" t="s">
        <v>70</v>
      </c>
      <c r="G102" s="4">
        <v>31.24</v>
      </c>
      <c r="H102" s="4"/>
      <c r="I102" s="71">
        <v>515.03</v>
      </c>
      <c r="J102" s="71">
        <f t="shared" si="19"/>
        <v>109.95</v>
      </c>
      <c r="K102" s="71">
        <f t="shared" si="17"/>
        <v>624.98</v>
      </c>
      <c r="L102" s="23">
        <f t="shared" si="24"/>
        <v>19524.375199999999</v>
      </c>
      <c r="M102" s="23">
        <f t="shared" si="25"/>
        <v>0</v>
      </c>
      <c r="N102" s="23">
        <v>21.35</v>
      </c>
      <c r="O102" s="63">
        <f t="shared" si="18"/>
        <v>8.4892278797313976E-4</v>
      </c>
    </row>
    <row r="103" spans="2:15" ht="31.5" x14ac:dyDescent="0.2">
      <c r="B103" s="8" t="s">
        <v>165</v>
      </c>
      <c r="C103" s="8" t="s">
        <v>166</v>
      </c>
      <c r="D103" s="7" t="s">
        <v>1002</v>
      </c>
      <c r="E103" s="31" t="s">
        <v>814</v>
      </c>
      <c r="F103" s="8" t="s">
        <v>8</v>
      </c>
      <c r="G103" s="4">
        <v>1577.79</v>
      </c>
      <c r="H103" s="4"/>
      <c r="I103" s="71">
        <v>500.6</v>
      </c>
      <c r="J103" s="71">
        <f t="shared" si="19"/>
        <v>106.87</v>
      </c>
      <c r="K103" s="71">
        <f t="shared" si="17"/>
        <v>607.47</v>
      </c>
      <c r="L103" s="23">
        <f t="shared" si="24"/>
        <v>958460.09129999997</v>
      </c>
      <c r="M103" s="23">
        <f t="shared" si="25"/>
        <v>0</v>
      </c>
      <c r="N103" s="23">
        <v>21.35</v>
      </c>
      <c r="O103" s="63">
        <f t="shared" si="18"/>
        <v>4.1673989796476872E-2</v>
      </c>
    </row>
    <row r="104" spans="2:15" ht="31.5" x14ac:dyDescent="0.2">
      <c r="B104" s="8" t="s">
        <v>167</v>
      </c>
      <c r="C104" s="8" t="s">
        <v>168</v>
      </c>
      <c r="D104" s="7" t="s">
        <v>169</v>
      </c>
      <c r="E104" s="31" t="s">
        <v>814</v>
      </c>
      <c r="F104" s="8" t="s">
        <v>9</v>
      </c>
      <c r="G104" s="4">
        <v>13516.47</v>
      </c>
      <c r="H104" s="4"/>
      <c r="I104" s="71">
        <v>42.02</v>
      </c>
      <c r="J104" s="71">
        <f t="shared" si="19"/>
        <v>8.9700000000000006</v>
      </c>
      <c r="K104" s="71">
        <f t="shared" si="17"/>
        <v>50.99</v>
      </c>
      <c r="L104" s="23">
        <f t="shared" si="24"/>
        <v>689204.80530000001</v>
      </c>
      <c r="M104" s="23">
        <f t="shared" si="25"/>
        <v>0</v>
      </c>
      <c r="N104" s="23">
        <v>21.35</v>
      </c>
      <c r="O104" s="63">
        <f t="shared" si="18"/>
        <v>2.9966729219573749E-2</v>
      </c>
    </row>
    <row r="105" spans="2:15" ht="47.25" x14ac:dyDescent="0.2">
      <c r="B105" s="8" t="s">
        <v>170</v>
      </c>
      <c r="C105" s="10">
        <v>92915</v>
      </c>
      <c r="D105" s="7" t="s">
        <v>1001</v>
      </c>
      <c r="E105" s="8" t="s">
        <v>37</v>
      </c>
      <c r="F105" s="8" t="s">
        <v>171</v>
      </c>
      <c r="G105" s="4">
        <v>34087.49</v>
      </c>
      <c r="H105" s="4"/>
      <c r="I105" s="71">
        <v>14.25</v>
      </c>
      <c r="J105" s="71">
        <f t="shared" si="19"/>
        <v>3.04</v>
      </c>
      <c r="K105" s="71">
        <f t="shared" si="17"/>
        <v>17.29</v>
      </c>
      <c r="L105" s="23">
        <f t="shared" si="24"/>
        <v>589372.70209999988</v>
      </c>
      <c r="M105" s="23">
        <f t="shared" si="25"/>
        <v>0</v>
      </c>
      <c r="N105" s="23">
        <v>21.35</v>
      </c>
      <c r="O105" s="63">
        <f t="shared" si="18"/>
        <v>2.5626014266617592E-2</v>
      </c>
    </row>
    <row r="106" spans="2:15" ht="47.25" x14ac:dyDescent="0.2">
      <c r="B106" s="8" t="s">
        <v>172</v>
      </c>
      <c r="C106" s="10">
        <v>92916</v>
      </c>
      <c r="D106" s="7" t="s">
        <v>1000</v>
      </c>
      <c r="E106" s="8" t="s">
        <v>37</v>
      </c>
      <c r="F106" s="8" t="s">
        <v>171</v>
      </c>
      <c r="G106" s="4">
        <v>58955.69</v>
      </c>
      <c r="H106" s="4"/>
      <c r="I106" s="71">
        <v>12.38</v>
      </c>
      <c r="J106" s="71">
        <f t="shared" si="19"/>
        <v>2.64</v>
      </c>
      <c r="K106" s="71">
        <f t="shared" si="17"/>
        <v>15.020000000000001</v>
      </c>
      <c r="L106" s="23">
        <f t="shared" si="24"/>
        <v>885514.46380000014</v>
      </c>
      <c r="M106" s="23">
        <f t="shared" si="25"/>
        <v>0</v>
      </c>
      <c r="N106" s="23">
        <v>21.35</v>
      </c>
      <c r="O106" s="63">
        <f t="shared" si="18"/>
        <v>3.8502302875209865E-2</v>
      </c>
    </row>
    <row r="107" spans="2:15" ht="31.5" x14ac:dyDescent="0.2">
      <c r="B107" s="8" t="s">
        <v>173</v>
      </c>
      <c r="C107" s="36">
        <v>41781</v>
      </c>
      <c r="D107" s="7" t="s">
        <v>999</v>
      </c>
      <c r="E107" s="8" t="s">
        <v>37</v>
      </c>
      <c r="F107" s="8" t="s">
        <v>149</v>
      </c>
      <c r="G107" s="5">
        <v>513.75</v>
      </c>
      <c r="H107" s="5"/>
      <c r="I107" s="71">
        <v>251.94</v>
      </c>
      <c r="J107" s="71">
        <f t="shared" si="19"/>
        <v>38.49</v>
      </c>
      <c r="K107" s="71">
        <f t="shared" si="17"/>
        <v>290.43</v>
      </c>
      <c r="L107" s="23">
        <f t="shared" si="24"/>
        <v>149208.41250000001</v>
      </c>
      <c r="M107" s="23">
        <f t="shared" si="25"/>
        <v>0</v>
      </c>
      <c r="N107" s="23">
        <v>15.28</v>
      </c>
      <c r="O107" s="63">
        <f t="shared" si="18"/>
        <v>6.4876043525606032E-3</v>
      </c>
    </row>
    <row r="108" spans="2:15" ht="47.25" x14ac:dyDescent="0.2">
      <c r="B108" s="8" t="s">
        <v>174</v>
      </c>
      <c r="C108" s="8" t="s">
        <v>175</v>
      </c>
      <c r="D108" s="7" t="s">
        <v>176</v>
      </c>
      <c r="E108" s="8" t="s">
        <v>34</v>
      </c>
      <c r="F108" s="8" t="s">
        <v>149</v>
      </c>
      <c r="G108" s="4">
        <v>513.75</v>
      </c>
      <c r="H108" s="4"/>
      <c r="I108" s="71">
        <v>9.23</v>
      </c>
      <c r="J108" s="71">
        <f t="shared" si="19"/>
        <v>1.97</v>
      </c>
      <c r="K108" s="71">
        <f t="shared" si="17"/>
        <v>11.200000000000001</v>
      </c>
      <c r="L108" s="23">
        <f t="shared" si="24"/>
        <v>5754.0000000000009</v>
      </c>
      <c r="M108" s="23">
        <f t="shared" si="25"/>
        <v>0</v>
      </c>
      <c r="N108" s="23">
        <v>21.35</v>
      </c>
      <c r="O108" s="63">
        <f t="shared" si="18"/>
        <v>2.5018479065068612E-4</v>
      </c>
    </row>
    <row r="109" spans="2:15" ht="78.75" x14ac:dyDescent="0.2">
      <c r="B109" s="8" t="s">
        <v>177</v>
      </c>
      <c r="C109" s="10">
        <v>94273</v>
      </c>
      <c r="D109" s="7" t="s">
        <v>178</v>
      </c>
      <c r="E109" s="8" t="s">
        <v>37</v>
      </c>
      <c r="F109" s="8" t="s">
        <v>149</v>
      </c>
      <c r="G109" s="4">
        <v>9221.14</v>
      </c>
      <c r="H109" s="4">
        <v>294.56</v>
      </c>
      <c r="I109" s="71">
        <v>40.83</v>
      </c>
      <c r="J109" s="71">
        <f t="shared" si="19"/>
        <v>8.7100000000000009</v>
      </c>
      <c r="K109" s="71">
        <f t="shared" si="17"/>
        <v>49.54</v>
      </c>
      <c r="L109" s="23">
        <f t="shared" si="24"/>
        <v>456815.27559999994</v>
      </c>
      <c r="M109" s="23">
        <f t="shared" si="25"/>
        <v>14592.502399999999</v>
      </c>
      <c r="N109" s="23">
        <v>21.35</v>
      </c>
      <c r="O109" s="63">
        <f t="shared" si="18"/>
        <v>2.0496881517211518E-2</v>
      </c>
    </row>
    <row r="110" spans="2:15" ht="31.5" x14ac:dyDescent="0.2">
      <c r="B110" s="8" t="s">
        <v>179</v>
      </c>
      <c r="C110" s="10">
        <v>102498</v>
      </c>
      <c r="D110" s="7" t="s">
        <v>180</v>
      </c>
      <c r="E110" s="8" t="s">
        <v>37</v>
      </c>
      <c r="F110" s="8" t="s">
        <v>149</v>
      </c>
      <c r="G110" s="4">
        <v>9221.14</v>
      </c>
      <c r="H110" s="4">
        <v>294.56</v>
      </c>
      <c r="I110" s="5">
        <v>1.37</v>
      </c>
      <c r="J110" s="5">
        <f t="shared" si="19"/>
        <v>0.28999999999999998</v>
      </c>
      <c r="K110" s="5">
        <f t="shared" si="17"/>
        <v>1.6600000000000001</v>
      </c>
      <c r="L110" s="23">
        <f t="shared" si="24"/>
        <v>15307.0924</v>
      </c>
      <c r="M110" s="23">
        <f t="shared" si="25"/>
        <v>488.96960000000007</v>
      </c>
      <c r="N110" s="23">
        <v>21.35</v>
      </c>
      <c r="O110" s="63">
        <f t="shared" si="18"/>
        <v>6.8681516589768113E-4</v>
      </c>
    </row>
    <row r="111" spans="2:15" ht="31.5" x14ac:dyDescent="0.2">
      <c r="B111" s="8" t="s">
        <v>181</v>
      </c>
      <c r="C111" s="10">
        <v>94287</v>
      </c>
      <c r="D111" s="7" t="s">
        <v>1005</v>
      </c>
      <c r="E111" s="8" t="s">
        <v>37</v>
      </c>
      <c r="F111" s="8" t="s">
        <v>149</v>
      </c>
      <c r="G111" s="4">
        <v>9221.14</v>
      </c>
      <c r="H111" s="4">
        <v>294.56</v>
      </c>
      <c r="I111" s="71">
        <v>31.04</v>
      </c>
      <c r="J111" s="71">
        <f t="shared" si="19"/>
        <v>6.62</v>
      </c>
      <c r="K111" s="71">
        <f t="shared" si="17"/>
        <v>37.659999999999997</v>
      </c>
      <c r="L111" s="23">
        <f t="shared" si="24"/>
        <v>347268.13239999994</v>
      </c>
      <c r="M111" s="23">
        <f t="shared" si="25"/>
        <v>11093.129599999998</v>
      </c>
      <c r="N111" s="23">
        <v>21.35</v>
      </c>
      <c r="O111" s="63">
        <f t="shared" si="18"/>
        <v>1.5581601896208835E-2</v>
      </c>
    </row>
    <row r="112" spans="2:15" ht="47.25" x14ac:dyDescent="0.2">
      <c r="B112" s="8" t="s">
        <v>182</v>
      </c>
      <c r="C112" s="8" t="s">
        <v>183</v>
      </c>
      <c r="D112" s="7" t="s">
        <v>184</v>
      </c>
      <c r="E112" s="8" t="s">
        <v>34</v>
      </c>
      <c r="F112" s="8" t="s">
        <v>149</v>
      </c>
      <c r="G112" s="5">
        <v>17.510000000000002</v>
      </c>
      <c r="H112" s="5"/>
      <c r="I112" s="71">
        <v>4587.5600000000004</v>
      </c>
      <c r="J112" s="71">
        <f t="shared" si="19"/>
        <v>700.97</v>
      </c>
      <c r="K112" s="71">
        <f t="shared" si="17"/>
        <v>5288.5300000000007</v>
      </c>
      <c r="L112" s="23">
        <f t="shared" si="24"/>
        <v>92602.160300000018</v>
      </c>
      <c r="M112" s="23">
        <f t="shared" si="25"/>
        <v>0</v>
      </c>
      <c r="N112" s="23">
        <v>15.28</v>
      </c>
      <c r="O112" s="63">
        <f t="shared" si="18"/>
        <v>4.0263559416852234E-3</v>
      </c>
    </row>
    <row r="113" spans="2:15" ht="31.5" x14ac:dyDescent="0.2">
      <c r="B113" s="8" t="s">
        <v>185</v>
      </c>
      <c r="C113" s="8" t="s">
        <v>186</v>
      </c>
      <c r="D113" s="7" t="s">
        <v>1006</v>
      </c>
      <c r="E113" s="31" t="s">
        <v>814</v>
      </c>
      <c r="F113" s="8" t="s">
        <v>11</v>
      </c>
      <c r="G113" s="4"/>
      <c r="H113" s="4">
        <v>8</v>
      </c>
      <c r="I113" s="71">
        <v>12287.38</v>
      </c>
      <c r="J113" s="71">
        <f t="shared" si="19"/>
        <v>2623.35</v>
      </c>
      <c r="K113" s="71">
        <f t="shared" si="17"/>
        <v>14910.73</v>
      </c>
      <c r="L113" s="23">
        <f t="shared" si="24"/>
        <v>0</v>
      </c>
      <c r="M113" s="23">
        <f t="shared" si="25"/>
        <v>119285.84</v>
      </c>
      <c r="N113" s="23">
        <v>21.35</v>
      </c>
      <c r="O113" s="63">
        <f t="shared" si="18"/>
        <v>5.1865663726088345E-3</v>
      </c>
    </row>
    <row r="114" spans="2:15" ht="47.25" x14ac:dyDescent="0.2">
      <c r="B114" s="8" t="s">
        <v>187</v>
      </c>
      <c r="C114" s="10">
        <v>102739</v>
      </c>
      <c r="D114" s="7" t="s">
        <v>1007</v>
      </c>
      <c r="E114" s="8" t="s">
        <v>37</v>
      </c>
      <c r="F114" s="8" t="s">
        <v>28</v>
      </c>
      <c r="G114" s="4">
        <v>1</v>
      </c>
      <c r="H114" s="4"/>
      <c r="I114" s="5">
        <v>3016.32</v>
      </c>
      <c r="J114" s="5">
        <f t="shared" si="19"/>
        <v>643.98</v>
      </c>
      <c r="K114" s="5">
        <f t="shared" si="17"/>
        <v>3660.3</v>
      </c>
      <c r="L114" s="23">
        <f t="shared" si="24"/>
        <v>3660.3</v>
      </c>
      <c r="M114" s="23">
        <f t="shared" si="25"/>
        <v>0</v>
      </c>
      <c r="N114" s="23">
        <v>21.35</v>
      </c>
      <c r="O114" s="63">
        <f t="shared" si="18"/>
        <v>1.5915039784822839E-4</v>
      </c>
    </row>
    <row r="115" spans="2:15" ht="47.25" x14ac:dyDescent="0.2">
      <c r="B115" s="8" t="s">
        <v>188</v>
      </c>
      <c r="C115" s="10">
        <v>102738</v>
      </c>
      <c r="D115" s="7" t="s">
        <v>1008</v>
      </c>
      <c r="E115" s="8" t="s">
        <v>37</v>
      </c>
      <c r="F115" s="8" t="s">
        <v>28</v>
      </c>
      <c r="G115" s="4">
        <v>1</v>
      </c>
      <c r="H115" s="4"/>
      <c r="I115" s="5">
        <v>1802.85</v>
      </c>
      <c r="J115" s="5">
        <f t="shared" si="19"/>
        <v>384.9</v>
      </c>
      <c r="K115" s="5">
        <f t="shared" si="17"/>
        <v>2187.75</v>
      </c>
      <c r="L115" s="23">
        <f t="shared" si="24"/>
        <v>2187.75</v>
      </c>
      <c r="M115" s="23">
        <f t="shared" si="25"/>
        <v>0</v>
      </c>
      <c r="N115" s="23">
        <v>21.35</v>
      </c>
      <c r="O115" s="63">
        <f t="shared" si="18"/>
        <v>9.5123701033374773E-5</v>
      </c>
    </row>
    <row r="116" spans="2:15" ht="47.25" x14ac:dyDescent="0.2">
      <c r="B116" s="8" t="s">
        <v>189</v>
      </c>
      <c r="C116" s="31" t="s">
        <v>853</v>
      </c>
      <c r="D116" s="7" t="s">
        <v>994</v>
      </c>
      <c r="E116" s="31" t="s">
        <v>814</v>
      </c>
      <c r="F116" s="8" t="s">
        <v>28</v>
      </c>
      <c r="G116" s="4">
        <v>1</v>
      </c>
      <c r="H116" s="4"/>
      <c r="I116" s="5">
        <v>6325.04</v>
      </c>
      <c r="J116" s="5">
        <f t="shared" si="19"/>
        <v>1350.39</v>
      </c>
      <c r="K116" s="5">
        <f t="shared" si="17"/>
        <v>7675.43</v>
      </c>
      <c r="L116" s="23">
        <f t="shared" si="24"/>
        <v>7675.43</v>
      </c>
      <c r="M116" s="23">
        <f t="shared" si="25"/>
        <v>0</v>
      </c>
      <c r="N116" s="23">
        <v>21.35</v>
      </c>
      <c r="O116" s="63">
        <f t="shared" si="18"/>
        <v>3.3372885778658242E-4</v>
      </c>
    </row>
    <row r="117" spans="2:15" ht="47.25" x14ac:dyDescent="0.2">
      <c r="B117" s="8" t="s">
        <v>190</v>
      </c>
      <c r="C117" s="31" t="s">
        <v>854</v>
      </c>
      <c r="D117" s="7" t="s">
        <v>995</v>
      </c>
      <c r="E117" s="31" t="s">
        <v>814</v>
      </c>
      <c r="F117" s="8" t="s">
        <v>28</v>
      </c>
      <c r="G117" s="4">
        <v>1</v>
      </c>
      <c r="H117" s="4"/>
      <c r="I117" s="5">
        <v>4514.1400000000003</v>
      </c>
      <c r="J117" s="5">
        <f t="shared" si="19"/>
        <v>963.76</v>
      </c>
      <c r="K117" s="5">
        <f t="shared" si="17"/>
        <v>5477.9000000000005</v>
      </c>
      <c r="L117" s="23">
        <f t="shared" si="24"/>
        <v>5477.9000000000005</v>
      </c>
      <c r="M117" s="23">
        <f t="shared" si="25"/>
        <v>0</v>
      </c>
      <c r="N117" s="23">
        <v>21.35</v>
      </c>
      <c r="O117" s="63">
        <f t="shared" si="18"/>
        <v>2.3817992087337388E-4</v>
      </c>
    </row>
    <row r="118" spans="2:15" ht="47.25" x14ac:dyDescent="0.2">
      <c r="B118" s="8" t="s">
        <v>191</v>
      </c>
      <c r="C118" s="31" t="s">
        <v>855</v>
      </c>
      <c r="D118" s="7" t="s">
        <v>996</v>
      </c>
      <c r="E118" s="31" t="s">
        <v>814</v>
      </c>
      <c r="F118" s="8" t="s">
        <v>28</v>
      </c>
      <c r="G118" s="4">
        <v>1</v>
      </c>
      <c r="H118" s="4"/>
      <c r="I118" s="5">
        <v>3016.38</v>
      </c>
      <c r="J118" s="5">
        <f t="shared" si="19"/>
        <v>643.99</v>
      </c>
      <c r="K118" s="5">
        <f t="shared" si="17"/>
        <v>3660.37</v>
      </c>
      <c r="L118" s="23">
        <f t="shared" si="24"/>
        <v>3660.37</v>
      </c>
      <c r="M118" s="23">
        <f t="shared" si="25"/>
        <v>0</v>
      </c>
      <c r="N118" s="23">
        <v>21.35</v>
      </c>
      <c r="O118" s="63">
        <f t="shared" si="18"/>
        <v>1.5915344145882025E-4</v>
      </c>
    </row>
    <row r="119" spans="2:15" ht="31.5" x14ac:dyDescent="0.2">
      <c r="B119" s="8" t="s">
        <v>192</v>
      </c>
      <c r="C119" s="10">
        <v>2003455</v>
      </c>
      <c r="D119" s="7" t="s">
        <v>193</v>
      </c>
      <c r="E119" s="8" t="s">
        <v>73</v>
      </c>
      <c r="F119" s="8" t="s">
        <v>53</v>
      </c>
      <c r="G119" s="4">
        <v>1</v>
      </c>
      <c r="H119" s="4"/>
      <c r="I119" s="5">
        <v>1442.32</v>
      </c>
      <c r="J119" s="5">
        <f t="shared" si="19"/>
        <v>307.93</v>
      </c>
      <c r="K119" s="5">
        <f t="shared" si="17"/>
        <v>1750.25</v>
      </c>
      <c r="L119" s="23">
        <f t="shared" si="24"/>
        <v>1750.25</v>
      </c>
      <c r="M119" s="23">
        <f t="shared" si="25"/>
        <v>0</v>
      </c>
      <c r="N119" s="23">
        <v>21.35</v>
      </c>
      <c r="O119" s="63">
        <f t="shared" si="18"/>
        <v>7.6101134834265425E-5</v>
      </c>
    </row>
    <row r="120" spans="2:15" ht="31.5" x14ac:dyDescent="0.2">
      <c r="B120" s="8" t="s">
        <v>194</v>
      </c>
      <c r="C120" s="10">
        <v>2003457</v>
      </c>
      <c r="D120" s="7" t="s">
        <v>195</v>
      </c>
      <c r="E120" s="8" t="s">
        <v>73</v>
      </c>
      <c r="F120" s="8" t="s">
        <v>53</v>
      </c>
      <c r="G120" s="4">
        <v>1</v>
      </c>
      <c r="H120" s="4"/>
      <c r="I120" s="5">
        <v>1939.82</v>
      </c>
      <c r="J120" s="5">
        <f t="shared" si="19"/>
        <v>414.15</v>
      </c>
      <c r="K120" s="5">
        <f t="shared" si="17"/>
        <v>2353.9699999999998</v>
      </c>
      <c r="L120" s="23">
        <f t="shared" si="24"/>
        <v>2353.9699999999998</v>
      </c>
      <c r="M120" s="23">
        <f t="shared" si="25"/>
        <v>0</v>
      </c>
      <c r="N120" s="23">
        <v>21.35</v>
      </c>
      <c r="O120" s="63">
        <f t="shared" si="18"/>
        <v>1.0235097178449694E-4</v>
      </c>
    </row>
    <row r="121" spans="2:15" ht="31.5" x14ac:dyDescent="0.2">
      <c r="B121" s="8" t="s">
        <v>196</v>
      </c>
      <c r="C121" s="10">
        <v>2003459</v>
      </c>
      <c r="D121" s="7" t="s">
        <v>197</v>
      </c>
      <c r="E121" s="8" t="s">
        <v>73</v>
      </c>
      <c r="F121" s="8" t="s">
        <v>53</v>
      </c>
      <c r="G121" s="4">
        <v>1</v>
      </c>
      <c r="H121" s="4"/>
      <c r="I121" s="5">
        <v>2474.65</v>
      </c>
      <c r="J121" s="5">
        <f t="shared" si="19"/>
        <v>528.33000000000004</v>
      </c>
      <c r="K121" s="5">
        <f t="shared" si="17"/>
        <v>3002.98</v>
      </c>
      <c r="L121" s="23">
        <f t="shared" si="24"/>
        <v>3002.98</v>
      </c>
      <c r="M121" s="23">
        <f t="shared" si="25"/>
        <v>0</v>
      </c>
      <c r="N121" s="23">
        <v>21.35</v>
      </c>
      <c r="O121" s="63">
        <f t="shared" si="18"/>
        <v>1.3057002478766028E-4</v>
      </c>
    </row>
    <row r="122" spans="2:15" ht="63" x14ac:dyDescent="0.2">
      <c r="B122" s="8" t="s">
        <v>198</v>
      </c>
      <c r="C122" s="10">
        <v>102739</v>
      </c>
      <c r="D122" s="12" t="s">
        <v>851</v>
      </c>
      <c r="E122" s="8" t="s">
        <v>37</v>
      </c>
      <c r="F122" s="8" t="s">
        <v>28</v>
      </c>
      <c r="G122" s="4">
        <v>1</v>
      </c>
      <c r="H122" s="4"/>
      <c r="I122" s="5">
        <v>3016.32</v>
      </c>
      <c r="J122" s="5">
        <f t="shared" si="19"/>
        <v>643.98</v>
      </c>
      <c r="K122" s="5">
        <f t="shared" si="17"/>
        <v>3660.3</v>
      </c>
      <c r="L122" s="23">
        <f t="shared" si="24"/>
        <v>3660.3</v>
      </c>
      <c r="M122" s="23">
        <f t="shared" si="25"/>
        <v>0</v>
      </c>
      <c r="N122" s="23">
        <v>21.35</v>
      </c>
      <c r="O122" s="63">
        <f t="shared" si="18"/>
        <v>1.5915039784822839E-4</v>
      </c>
    </row>
    <row r="123" spans="2:15" x14ac:dyDescent="0.2">
      <c r="B123" s="41" t="s">
        <v>199</v>
      </c>
      <c r="C123" s="41"/>
      <c r="D123" s="42" t="s">
        <v>200</v>
      </c>
      <c r="E123" s="41"/>
      <c r="F123" s="41"/>
      <c r="G123" s="43"/>
      <c r="H123" s="43"/>
      <c r="I123" s="18"/>
      <c r="J123" s="18">
        <f t="shared" si="19"/>
        <v>0</v>
      </c>
      <c r="K123" s="18">
        <f t="shared" si="17"/>
        <v>0</v>
      </c>
      <c r="L123" s="44">
        <f>SUM(L124:L140)</f>
        <v>336897.09980000008</v>
      </c>
      <c r="M123" s="44">
        <f>SUM(M124:M140)</f>
        <v>0</v>
      </c>
      <c r="N123" s="44"/>
      <c r="O123" s="66">
        <f t="shared" si="18"/>
        <v>1.4648336875962167E-2</v>
      </c>
    </row>
    <row r="124" spans="2:15" ht="78.75" x14ac:dyDescent="0.2">
      <c r="B124" s="8" t="s">
        <v>201</v>
      </c>
      <c r="C124" s="10">
        <v>90106</v>
      </c>
      <c r="D124" s="12" t="s">
        <v>856</v>
      </c>
      <c r="E124" s="8" t="s">
        <v>37</v>
      </c>
      <c r="F124" s="8" t="s">
        <v>70</v>
      </c>
      <c r="G124" s="4">
        <v>14.74</v>
      </c>
      <c r="H124" s="4"/>
      <c r="I124" s="71">
        <v>5.63</v>
      </c>
      <c r="J124" s="71">
        <f t="shared" si="19"/>
        <v>1.2</v>
      </c>
      <c r="K124" s="71">
        <f t="shared" si="17"/>
        <v>6.83</v>
      </c>
      <c r="L124" s="23">
        <f t="shared" ref="L124:L140" si="26">K124*G124</f>
        <v>100.6742</v>
      </c>
      <c r="M124" s="23">
        <f t="shared" ref="M124:M140" si="27">K124*H124</f>
        <v>0</v>
      </c>
      <c r="N124" s="23">
        <v>21.35</v>
      </c>
      <c r="O124" s="63">
        <f t="shared" si="18"/>
        <v>4.3773294492397112E-6</v>
      </c>
    </row>
    <row r="125" spans="2:15" ht="78.75" x14ac:dyDescent="0.2">
      <c r="B125" s="8" t="s">
        <v>202</v>
      </c>
      <c r="C125" s="10">
        <v>93367</v>
      </c>
      <c r="D125" s="12" t="s">
        <v>834</v>
      </c>
      <c r="E125" s="8" t="s">
        <v>37</v>
      </c>
      <c r="F125" s="8" t="s">
        <v>70</v>
      </c>
      <c r="G125" s="4">
        <v>14.74</v>
      </c>
      <c r="H125" s="4"/>
      <c r="I125" s="71">
        <v>15.86</v>
      </c>
      <c r="J125" s="71">
        <f t="shared" si="19"/>
        <v>3.38</v>
      </c>
      <c r="K125" s="71">
        <f t="shared" si="17"/>
        <v>19.239999999999998</v>
      </c>
      <c r="L125" s="23">
        <f t="shared" si="26"/>
        <v>283.5976</v>
      </c>
      <c r="M125" s="23">
        <f t="shared" si="27"/>
        <v>0</v>
      </c>
      <c r="N125" s="23">
        <v>21.35</v>
      </c>
      <c r="O125" s="63">
        <f t="shared" si="18"/>
        <v>1.2330866559790928E-5</v>
      </c>
    </row>
    <row r="126" spans="2:15" ht="78.75" x14ac:dyDescent="0.2">
      <c r="B126" s="8" t="s">
        <v>203</v>
      </c>
      <c r="C126" s="10">
        <v>93369</v>
      </c>
      <c r="D126" s="12" t="s">
        <v>835</v>
      </c>
      <c r="E126" s="8" t="s">
        <v>37</v>
      </c>
      <c r="F126" s="8" t="s">
        <v>70</v>
      </c>
      <c r="G126" s="4">
        <v>3.33</v>
      </c>
      <c r="H126" s="4"/>
      <c r="I126" s="71">
        <v>11.33</v>
      </c>
      <c r="J126" s="71">
        <f t="shared" si="19"/>
        <v>2.41</v>
      </c>
      <c r="K126" s="71">
        <f t="shared" si="17"/>
        <v>13.74</v>
      </c>
      <c r="L126" s="23">
        <f t="shared" si="26"/>
        <v>45.754200000000004</v>
      </c>
      <c r="M126" s="23">
        <f t="shared" si="27"/>
        <v>0</v>
      </c>
      <c r="N126" s="23">
        <v>21.35</v>
      </c>
      <c r="O126" s="63">
        <f t="shared" si="18"/>
        <v>1.9893995391709457E-6</v>
      </c>
    </row>
    <row r="127" spans="2:15" ht="31.5" x14ac:dyDescent="0.2">
      <c r="B127" s="8" t="s">
        <v>204</v>
      </c>
      <c r="C127" s="10">
        <v>101622</v>
      </c>
      <c r="D127" s="7" t="s">
        <v>975</v>
      </c>
      <c r="E127" s="8" t="s">
        <v>37</v>
      </c>
      <c r="F127" s="8" t="s">
        <v>70</v>
      </c>
      <c r="G127" s="4">
        <v>302.44</v>
      </c>
      <c r="H127" s="4"/>
      <c r="I127" s="71">
        <v>157.05000000000001</v>
      </c>
      <c r="J127" s="71">
        <f t="shared" si="19"/>
        <v>33.53</v>
      </c>
      <c r="K127" s="71">
        <f t="shared" si="17"/>
        <v>190.58</v>
      </c>
      <c r="L127" s="23">
        <f t="shared" si="26"/>
        <v>57639.015200000002</v>
      </c>
      <c r="M127" s="23">
        <f t="shared" si="27"/>
        <v>0</v>
      </c>
      <c r="N127" s="23">
        <v>21.35</v>
      </c>
      <c r="O127" s="63">
        <f t="shared" si="18"/>
        <v>2.5061531023850732E-3</v>
      </c>
    </row>
    <row r="128" spans="2:15" ht="63" x14ac:dyDescent="0.2">
      <c r="B128" s="8" t="s">
        <v>205</v>
      </c>
      <c r="C128" s="10">
        <v>99252</v>
      </c>
      <c r="D128" s="7" t="s">
        <v>1019</v>
      </c>
      <c r="E128" s="8" t="s">
        <v>37</v>
      </c>
      <c r="F128" s="8" t="s">
        <v>28</v>
      </c>
      <c r="G128" s="4">
        <v>32</v>
      </c>
      <c r="H128" s="4"/>
      <c r="I128" s="5">
        <v>2003.25</v>
      </c>
      <c r="J128" s="5">
        <f t="shared" si="19"/>
        <v>427.69</v>
      </c>
      <c r="K128" s="5">
        <f t="shared" si="17"/>
        <v>2430.94</v>
      </c>
      <c r="L128" s="23">
        <f t="shared" si="26"/>
        <v>77790.080000000002</v>
      </c>
      <c r="M128" s="23">
        <f t="shared" si="27"/>
        <v>0</v>
      </c>
      <c r="N128" s="23">
        <v>21.35</v>
      </c>
      <c r="O128" s="63">
        <f t="shared" si="18"/>
        <v>3.3823244489920266E-3</v>
      </c>
    </row>
    <row r="129" spans="2:15" ht="63" x14ac:dyDescent="0.2">
      <c r="B129" s="8" t="s">
        <v>206</v>
      </c>
      <c r="C129" s="10">
        <v>99290</v>
      </c>
      <c r="D129" s="7" t="s">
        <v>1020</v>
      </c>
      <c r="E129" s="8" t="s">
        <v>37</v>
      </c>
      <c r="F129" s="8" t="s">
        <v>28</v>
      </c>
      <c r="G129" s="4">
        <v>8</v>
      </c>
      <c r="H129" s="4"/>
      <c r="I129" s="5">
        <v>3123.2</v>
      </c>
      <c r="J129" s="5">
        <f t="shared" si="19"/>
        <v>666.8</v>
      </c>
      <c r="K129" s="5">
        <f t="shared" si="17"/>
        <v>3790</v>
      </c>
      <c r="L129" s="23">
        <f t="shared" si="26"/>
        <v>30320</v>
      </c>
      <c r="M129" s="23">
        <f t="shared" si="27"/>
        <v>0</v>
      </c>
      <c r="N129" s="23">
        <v>21.35</v>
      </c>
      <c r="O129" s="63">
        <f t="shared" si="18"/>
        <v>1.3183181877874177E-3</v>
      </c>
    </row>
    <row r="130" spans="2:15" ht="63" x14ac:dyDescent="0.2">
      <c r="B130" s="8" t="s">
        <v>207</v>
      </c>
      <c r="C130" s="10">
        <v>99301</v>
      </c>
      <c r="D130" s="7" t="s">
        <v>981</v>
      </c>
      <c r="E130" s="8" t="s">
        <v>37</v>
      </c>
      <c r="F130" s="8" t="s">
        <v>28</v>
      </c>
      <c r="G130" s="4">
        <v>8</v>
      </c>
      <c r="H130" s="4"/>
      <c r="I130" s="5">
        <v>4590.87</v>
      </c>
      <c r="J130" s="5">
        <f t="shared" si="19"/>
        <v>980.15</v>
      </c>
      <c r="K130" s="5">
        <f t="shared" si="17"/>
        <v>5571.0199999999995</v>
      </c>
      <c r="L130" s="23">
        <f t="shared" si="26"/>
        <v>44568.159999999996</v>
      </c>
      <c r="M130" s="23">
        <f t="shared" si="27"/>
        <v>0</v>
      </c>
      <c r="N130" s="23">
        <v>21.35</v>
      </c>
      <c r="O130" s="63">
        <f t="shared" si="18"/>
        <v>1.9378303405085642E-3</v>
      </c>
    </row>
    <row r="131" spans="2:15" ht="63" x14ac:dyDescent="0.2">
      <c r="B131" s="8" t="s">
        <v>208</v>
      </c>
      <c r="C131" s="10">
        <v>99312</v>
      </c>
      <c r="D131" s="7" t="s">
        <v>982</v>
      </c>
      <c r="E131" s="8" t="s">
        <v>37</v>
      </c>
      <c r="F131" s="8" t="s">
        <v>28</v>
      </c>
      <c r="G131" s="4">
        <v>1</v>
      </c>
      <c r="H131" s="4"/>
      <c r="I131" s="5">
        <v>5377.29</v>
      </c>
      <c r="J131" s="5">
        <f t="shared" si="19"/>
        <v>1148.05</v>
      </c>
      <c r="K131" s="5">
        <f t="shared" si="17"/>
        <v>6525.34</v>
      </c>
      <c r="L131" s="23">
        <f t="shared" si="26"/>
        <v>6525.34</v>
      </c>
      <c r="M131" s="23">
        <f t="shared" si="27"/>
        <v>0</v>
      </c>
      <c r="N131" s="23">
        <v>21.35</v>
      </c>
      <c r="O131" s="63">
        <f t="shared" si="18"/>
        <v>2.837227705638769E-4</v>
      </c>
    </row>
    <row r="132" spans="2:15" ht="31.5" x14ac:dyDescent="0.2">
      <c r="B132" s="8" t="s">
        <v>209</v>
      </c>
      <c r="C132" s="10">
        <v>98555</v>
      </c>
      <c r="D132" s="7" t="s">
        <v>978</v>
      </c>
      <c r="E132" s="8" t="s">
        <v>37</v>
      </c>
      <c r="F132" s="8" t="s">
        <v>38</v>
      </c>
      <c r="G132" s="4">
        <v>494.26</v>
      </c>
      <c r="H132" s="4"/>
      <c r="I132" s="5">
        <v>28.32</v>
      </c>
      <c r="J132" s="5">
        <f t="shared" si="19"/>
        <v>6.04</v>
      </c>
      <c r="K132" s="5">
        <f t="shared" si="17"/>
        <v>34.36</v>
      </c>
      <c r="L132" s="23">
        <f t="shared" si="26"/>
        <v>16982.7736</v>
      </c>
      <c r="M132" s="23">
        <f t="shared" si="27"/>
        <v>0</v>
      </c>
      <c r="N132" s="23">
        <v>21.35</v>
      </c>
      <c r="O132" s="63">
        <f t="shared" si="18"/>
        <v>7.3841356582968339E-4</v>
      </c>
    </row>
    <row r="133" spans="2:15" ht="47.25" x14ac:dyDescent="0.2">
      <c r="B133" s="8" t="s">
        <v>210</v>
      </c>
      <c r="C133" s="10">
        <v>99319</v>
      </c>
      <c r="D133" s="7" t="s">
        <v>979</v>
      </c>
      <c r="E133" s="8" t="s">
        <v>37</v>
      </c>
      <c r="F133" s="8" t="s">
        <v>149</v>
      </c>
      <c r="G133" s="4">
        <v>0.72</v>
      </c>
      <c r="H133" s="4"/>
      <c r="I133" s="5">
        <v>721.71</v>
      </c>
      <c r="J133" s="5">
        <f t="shared" si="19"/>
        <v>154.08000000000001</v>
      </c>
      <c r="K133" s="5">
        <f t="shared" si="17"/>
        <v>875.79000000000008</v>
      </c>
      <c r="L133" s="23">
        <f t="shared" si="26"/>
        <v>630.56880000000001</v>
      </c>
      <c r="M133" s="23">
        <f t="shared" si="27"/>
        <v>0</v>
      </c>
      <c r="N133" s="23">
        <v>21.35</v>
      </c>
      <c r="O133" s="63">
        <f t="shared" si="18"/>
        <v>2.7417226836783859E-5</v>
      </c>
    </row>
    <row r="134" spans="2:15" ht="47.25" x14ac:dyDescent="0.2">
      <c r="B134" s="8" t="s">
        <v>211</v>
      </c>
      <c r="C134" s="8" t="s">
        <v>212</v>
      </c>
      <c r="D134" s="7" t="s">
        <v>980</v>
      </c>
      <c r="E134" s="8" t="s">
        <v>34</v>
      </c>
      <c r="F134" s="8" t="s">
        <v>28</v>
      </c>
      <c r="G134" s="4">
        <v>49</v>
      </c>
      <c r="H134" s="4"/>
      <c r="I134" s="5">
        <v>659.96</v>
      </c>
      <c r="J134" s="5">
        <f t="shared" si="19"/>
        <v>140.9</v>
      </c>
      <c r="K134" s="5">
        <f t="shared" si="17"/>
        <v>800.86</v>
      </c>
      <c r="L134" s="23">
        <f t="shared" si="26"/>
        <v>39242.14</v>
      </c>
      <c r="M134" s="23">
        <f t="shared" si="27"/>
        <v>0</v>
      </c>
      <c r="N134" s="23">
        <v>21.35</v>
      </c>
      <c r="O134" s="63">
        <f t="shared" si="18"/>
        <v>1.7062541850164951E-3</v>
      </c>
    </row>
    <row r="135" spans="2:15" ht="47.25" x14ac:dyDescent="0.2">
      <c r="B135" s="8" t="s">
        <v>213</v>
      </c>
      <c r="C135" s="31" t="s">
        <v>838</v>
      </c>
      <c r="D135" s="7" t="s">
        <v>976</v>
      </c>
      <c r="E135" s="31" t="s">
        <v>814</v>
      </c>
      <c r="F135" s="8" t="s">
        <v>9</v>
      </c>
      <c r="G135" s="4">
        <v>171.19</v>
      </c>
      <c r="H135" s="4"/>
      <c r="I135" s="71">
        <v>26.55</v>
      </c>
      <c r="J135" s="71">
        <f t="shared" si="19"/>
        <v>5.66</v>
      </c>
      <c r="K135" s="71">
        <f t="shared" si="17"/>
        <v>32.21</v>
      </c>
      <c r="L135" s="23">
        <f t="shared" si="26"/>
        <v>5514.0299000000005</v>
      </c>
      <c r="M135" s="23">
        <f t="shared" si="27"/>
        <v>0</v>
      </c>
      <c r="N135" s="23">
        <v>21.35</v>
      </c>
      <c r="O135" s="63">
        <f t="shared" si="18"/>
        <v>2.3975085439227034E-4</v>
      </c>
    </row>
    <row r="136" spans="2:15" ht="47.25" x14ac:dyDescent="0.2">
      <c r="B136" s="8" t="s">
        <v>214</v>
      </c>
      <c r="C136" s="8" t="s">
        <v>139</v>
      </c>
      <c r="D136" s="7" t="s">
        <v>977</v>
      </c>
      <c r="E136" s="31" t="s">
        <v>814</v>
      </c>
      <c r="F136" s="8" t="s">
        <v>9</v>
      </c>
      <c r="G136" s="4">
        <v>413.45</v>
      </c>
      <c r="H136" s="4"/>
      <c r="I136" s="71">
        <v>41.43</v>
      </c>
      <c r="J136" s="71">
        <f t="shared" si="19"/>
        <v>8.84</v>
      </c>
      <c r="K136" s="71">
        <f t="shared" si="17"/>
        <v>50.269999999999996</v>
      </c>
      <c r="L136" s="23">
        <f t="shared" si="26"/>
        <v>20784.1315</v>
      </c>
      <c r="M136" s="23">
        <f t="shared" si="27"/>
        <v>0</v>
      </c>
      <c r="N136" s="23">
        <v>21.35</v>
      </c>
      <c r="O136" s="63">
        <f t="shared" si="18"/>
        <v>9.0369718251369997E-4</v>
      </c>
    </row>
    <row r="137" spans="2:15" ht="47.25" x14ac:dyDescent="0.2">
      <c r="B137" s="8" t="s">
        <v>215</v>
      </c>
      <c r="C137" s="10">
        <v>99254</v>
      </c>
      <c r="D137" s="7" t="s">
        <v>216</v>
      </c>
      <c r="E137" s="8" t="s">
        <v>37</v>
      </c>
      <c r="F137" s="8" t="s">
        <v>149</v>
      </c>
      <c r="G137" s="4">
        <v>5.92</v>
      </c>
      <c r="H137" s="4"/>
      <c r="I137" s="5">
        <v>989.21</v>
      </c>
      <c r="J137" s="5">
        <f t="shared" si="19"/>
        <v>211.19</v>
      </c>
      <c r="K137" s="5">
        <f t="shared" si="17"/>
        <v>1200.4000000000001</v>
      </c>
      <c r="L137" s="23">
        <f t="shared" si="26"/>
        <v>7106.3680000000004</v>
      </c>
      <c r="M137" s="23">
        <f t="shared" si="27"/>
        <v>0</v>
      </c>
      <c r="N137" s="23">
        <v>21.35</v>
      </c>
      <c r="O137" s="63">
        <f t="shared" si="18"/>
        <v>3.0898595592053089E-4</v>
      </c>
    </row>
    <row r="138" spans="2:15" ht="47.25" x14ac:dyDescent="0.2">
      <c r="B138" s="8" t="s">
        <v>217</v>
      </c>
      <c r="C138" s="10">
        <v>99241</v>
      </c>
      <c r="D138" s="7" t="s">
        <v>218</v>
      </c>
      <c r="E138" s="8" t="s">
        <v>37</v>
      </c>
      <c r="F138" s="8" t="s">
        <v>149</v>
      </c>
      <c r="G138" s="4">
        <v>5.13</v>
      </c>
      <c r="H138" s="4"/>
      <c r="I138" s="5">
        <v>1374.04</v>
      </c>
      <c r="J138" s="5">
        <f t="shared" si="19"/>
        <v>293.35000000000002</v>
      </c>
      <c r="K138" s="5">
        <f t="shared" ref="K138:K201" si="28">J138+I138</f>
        <v>1667.3899999999999</v>
      </c>
      <c r="L138" s="23">
        <f t="shared" si="26"/>
        <v>8553.7106999999996</v>
      </c>
      <c r="M138" s="23">
        <f t="shared" si="27"/>
        <v>0</v>
      </c>
      <c r="N138" s="23">
        <v>21.35</v>
      </c>
      <c r="O138" s="63">
        <f t="shared" ref="O138:O201" si="29">(M138+L138)/($M$596+$L$596)</f>
        <v>3.719166355172112E-4</v>
      </c>
    </row>
    <row r="139" spans="2:15" ht="47.25" x14ac:dyDescent="0.2">
      <c r="B139" s="8" t="s">
        <v>219</v>
      </c>
      <c r="C139" s="10">
        <v>99307</v>
      </c>
      <c r="D139" s="7" t="s">
        <v>220</v>
      </c>
      <c r="E139" s="8" t="s">
        <v>37</v>
      </c>
      <c r="F139" s="8" t="s">
        <v>149</v>
      </c>
      <c r="G139" s="4">
        <v>8.73</v>
      </c>
      <c r="H139" s="4"/>
      <c r="I139" s="5">
        <v>1775.11</v>
      </c>
      <c r="J139" s="5">
        <f t="shared" si="19"/>
        <v>378.98</v>
      </c>
      <c r="K139" s="5">
        <f t="shared" si="28"/>
        <v>2154.09</v>
      </c>
      <c r="L139" s="23">
        <f t="shared" si="26"/>
        <v>18805.205700000002</v>
      </c>
      <c r="M139" s="23">
        <f t="shared" si="27"/>
        <v>0</v>
      </c>
      <c r="N139" s="23">
        <v>21.35</v>
      </c>
      <c r="O139" s="63">
        <f t="shared" si="29"/>
        <v>8.1765318929398478E-4</v>
      </c>
    </row>
    <row r="140" spans="2:15" ht="47.25" x14ac:dyDescent="0.2">
      <c r="B140" s="8" t="s">
        <v>221</v>
      </c>
      <c r="C140" s="10">
        <v>99317</v>
      </c>
      <c r="D140" s="7" t="s">
        <v>222</v>
      </c>
      <c r="E140" s="8" t="s">
        <v>37</v>
      </c>
      <c r="F140" s="8" t="s">
        <v>149</v>
      </c>
      <c r="G140" s="4">
        <v>0.84</v>
      </c>
      <c r="H140" s="4"/>
      <c r="I140" s="5">
        <v>1967.5</v>
      </c>
      <c r="J140" s="5">
        <f t="shared" si="19"/>
        <v>420.06</v>
      </c>
      <c r="K140" s="5">
        <f t="shared" si="28"/>
        <v>2387.56</v>
      </c>
      <c r="L140" s="23">
        <f t="shared" si="26"/>
        <v>2005.5503999999999</v>
      </c>
      <c r="M140" s="23">
        <f t="shared" si="27"/>
        <v>0</v>
      </c>
      <c r="N140" s="23">
        <v>21.35</v>
      </c>
      <c r="O140" s="63">
        <f t="shared" si="29"/>
        <v>8.7201634856343352E-5</v>
      </c>
    </row>
    <row r="141" spans="2:15" x14ac:dyDescent="0.2">
      <c r="B141" s="41" t="s">
        <v>223</v>
      </c>
      <c r="C141" s="41"/>
      <c r="D141" s="42" t="s">
        <v>224</v>
      </c>
      <c r="E141" s="41"/>
      <c r="F141" s="41"/>
      <c r="G141" s="43"/>
      <c r="H141" s="43"/>
      <c r="I141" s="18"/>
      <c r="J141" s="18">
        <f t="shared" si="19"/>
        <v>0</v>
      </c>
      <c r="K141" s="18">
        <f t="shared" si="28"/>
        <v>0</v>
      </c>
      <c r="L141" s="44">
        <f>SUM(L142:L151)</f>
        <v>179492.29749999996</v>
      </c>
      <c r="M141" s="44">
        <f>SUM(M142:M151)</f>
        <v>9345.4680000000008</v>
      </c>
      <c r="N141" s="44"/>
      <c r="O141" s="66">
        <f t="shared" si="29"/>
        <v>8.2106946174071663E-3</v>
      </c>
    </row>
    <row r="142" spans="2:15" ht="47.25" x14ac:dyDescent="0.2">
      <c r="B142" s="8" t="s">
        <v>225</v>
      </c>
      <c r="C142" s="10">
        <v>97956</v>
      </c>
      <c r="D142" s="7" t="s">
        <v>970</v>
      </c>
      <c r="E142" s="8" t="s">
        <v>37</v>
      </c>
      <c r="F142" s="8" t="s">
        <v>28</v>
      </c>
      <c r="G142" s="4">
        <v>79</v>
      </c>
      <c r="H142" s="4"/>
      <c r="I142" s="5">
        <v>1124.0999999999999</v>
      </c>
      <c r="J142" s="5">
        <f t="shared" ref="J142:J205" si="30">TRUNC((N142/100)*I142,2)</f>
        <v>239.99</v>
      </c>
      <c r="K142" s="5">
        <f t="shared" si="28"/>
        <v>1364.09</v>
      </c>
      <c r="L142" s="23">
        <f t="shared" ref="L142:L151" si="31">K142*G142</f>
        <v>107763.11</v>
      </c>
      <c r="M142" s="23">
        <f t="shared" ref="M142:M151" si="32">K142*H142</f>
        <v>0</v>
      </c>
      <c r="N142" s="23">
        <v>21.35</v>
      </c>
      <c r="O142" s="63">
        <f t="shared" si="29"/>
        <v>4.6855563286786325E-3</v>
      </c>
    </row>
    <row r="143" spans="2:15" ht="47.25" x14ac:dyDescent="0.2">
      <c r="B143" s="8" t="s">
        <v>226</v>
      </c>
      <c r="C143" s="10">
        <v>97973</v>
      </c>
      <c r="D143" s="7" t="s">
        <v>971</v>
      </c>
      <c r="E143" s="8" t="s">
        <v>37</v>
      </c>
      <c r="F143" s="8" t="s">
        <v>28</v>
      </c>
      <c r="G143" s="4">
        <v>6</v>
      </c>
      <c r="H143" s="4"/>
      <c r="I143" s="5">
        <v>3253.54</v>
      </c>
      <c r="J143" s="5">
        <f t="shared" si="30"/>
        <v>694.63</v>
      </c>
      <c r="K143" s="5">
        <f t="shared" si="28"/>
        <v>3948.17</v>
      </c>
      <c r="L143" s="23">
        <f t="shared" si="31"/>
        <v>23689.02</v>
      </c>
      <c r="M143" s="23">
        <f t="shared" si="32"/>
        <v>0</v>
      </c>
      <c r="N143" s="23">
        <v>21.35</v>
      </c>
      <c r="O143" s="63">
        <f t="shared" si="29"/>
        <v>1.0300021740389147E-3</v>
      </c>
    </row>
    <row r="144" spans="2:15" ht="78.75" x14ac:dyDescent="0.2">
      <c r="B144" s="8" t="s">
        <v>227</v>
      </c>
      <c r="C144" s="10">
        <v>90106</v>
      </c>
      <c r="D144" s="12" t="s">
        <v>856</v>
      </c>
      <c r="E144" s="8" t="s">
        <v>37</v>
      </c>
      <c r="F144" s="8" t="s">
        <v>70</v>
      </c>
      <c r="G144" s="4">
        <v>63.18</v>
      </c>
      <c r="H144" s="4"/>
      <c r="I144" s="71">
        <v>5.63</v>
      </c>
      <c r="J144" s="71">
        <f t="shared" si="30"/>
        <v>1.2</v>
      </c>
      <c r="K144" s="71">
        <f t="shared" si="28"/>
        <v>6.83</v>
      </c>
      <c r="L144" s="23">
        <f t="shared" si="31"/>
        <v>431.51940000000002</v>
      </c>
      <c r="M144" s="23">
        <f t="shared" si="32"/>
        <v>0</v>
      </c>
      <c r="N144" s="23">
        <v>21.35</v>
      </c>
      <c r="O144" s="63">
        <f t="shared" si="29"/>
        <v>1.8762528806171301E-5</v>
      </c>
    </row>
    <row r="145" spans="2:15" ht="63" x14ac:dyDescent="0.2">
      <c r="B145" s="8" t="s">
        <v>228</v>
      </c>
      <c r="C145" s="10">
        <v>100995</v>
      </c>
      <c r="D145" s="7" t="s">
        <v>972</v>
      </c>
      <c r="E145" s="8" t="s">
        <v>37</v>
      </c>
      <c r="F145" s="8" t="s">
        <v>76</v>
      </c>
      <c r="G145" s="4">
        <v>281.49</v>
      </c>
      <c r="H145" s="4"/>
      <c r="I145" s="71">
        <v>3.21</v>
      </c>
      <c r="J145" s="71">
        <f t="shared" si="30"/>
        <v>0.68</v>
      </c>
      <c r="K145" s="71">
        <f t="shared" si="28"/>
        <v>3.89</v>
      </c>
      <c r="L145" s="23">
        <f t="shared" si="31"/>
        <v>1094.9961000000001</v>
      </c>
      <c r="M145" s="23">
        <f t="shared" si="32"/>
        <v>0</v>
      </c>
      <c r="N145" s="23">
        <v>21.35</v>
      </c>
      <c r="O145" s="63">
        <f t="shared" si="29"/>
        <v>4.7610596114323553E-5</v>
      </c>
    </row>
    <row r="146" spans="2:15" ht="47.25" x14ac:dyDescent="0.2">
      <c r="B146" s="8" t="s">
        <v>229</v>
      </c>
      <c r="C146" s="10">
        <v>95879</v>
      </c>
      <c r="D146" s="7" t="s">
        <v>960</v>
      </c>
      <c r="E146" s="8" t="s">
        <v>37</v>
      </c>
      <c r="F146" s="8" t="s">
        <v>19</v>
      </c>
      <c r="G146" s="4">
        <v>477.7</v>
      </c>
      <c r="H146" s="4"/>
      <c r="I146" s="71">
        <v>1.05</v>
      </c>
      <c r="J146" s="71">
        <f t="shared" si="30"/>
        <v>0.22</v>
      </c>
      <c r="K146" s="71">
        <f t="shared" si="28"/>
        <v>1.27</v>
      </c>
      <c r="L146" s="23">
        <f t="shared" si="31"/>
        <v>606.67899999999997</v>
      </c>
      <c r="M146" s="23">
        <f t="shared" si="32"/>
        <v>0</v>
      </c>
      <c r="N146" s="23">
        <v>21.35</v>
      </c>
      <c r="O146" s="63">
        <f t="shared" si="29"/>
        <v>2.6378494717964471E-5</v>
      </c>
    </row>
    <row r="147" spans="2:15" ht="47.25" x14ac:dyDescent="0.2">
      <c r="B147" s="8" t="s">
        <v>230</v>
      </c>
      <c r="C147" s="10">
        <v>93599</v>
      </c>
      <c r="D147" s="7" t="s">
        <v>94</v>
      </c>
      <c r="E147" s="8" t="s">
        <v>37</v>
      </c>
      <c r="F147" s="8" t="s">
        <v>19</v>
      </c>
      <c r="G147" s="4">
        <v>3434.23</v>
      </c>
      <c r="H147" s="4"/>
      <c r="I147" s="71">
        <v>0.42</v>
      </c>
      <c r="J147" s="71">
        <f t="shared" si="30"/>
        <v>0.08</v>
      </c>
      <c r="K147" s="71">
        <f t="shared" si="28"/>
        <v>0.5</v>
      </c>
      <c r="L147" s="23">
        <f t="shared" si="31"/>
        <v>1717.115</v>
      </c>
      <c r="M147" s="23">
        <f t="shared" si="32"/>
        <v>0</v>
      </c>
      <c r="N147" s="23">
        <v>21.35</v>
      </c>
      <c r="O147" s="63">
        <f t="shared" si="29"/>
        <v>7.4660420020534026E-5</v>
      </c>
    </row>
    <row r="148" spans="2:15" ht="31.5" x14ac:dyDescent="0.2">
      <c r="B148" s="8" t="s">
        <v>231</v>
      </c>
      <c r="C148" s="10">
        <v>93358</v>
      </c>
      <c r="D148" s="7" t="s">
        <v>973</v>
      </c>
      <c r="E148" s="8" t="s">
        <v>37</v>
      </c>
      <c r="F148" s="8" t="s">
        <v>70</v>
      </c>
      <c r="G148" s="4">
        <v>201</v>
      </c>
      <c r="H148" s="4"/>
      <c r="I148" s="5">
        <v>72.36</v>
      </c>
      <c r="J148" s="5">
        <f t="shared" si="30"/>
        <v>15.44</v>
      </c>
      <c r="K148" s="5">
        <f t="shared" si="28"/>
        <v>87.8</v>
      </c>
      <c r="L148" s="23">
        <f t="shared" si="31"/>
        <v>17647.8</v>
      </c>
      <c r="M148" s="23">
        <f t="shared" si="32"/>
        <v>0</v>
      </c>
      <c r="N148" s="23">
        <v>21.35</v>
      </c>
      <c r="O148" s="63">
        <f t="shared" si="29"/>
        <v>7.673290143283242E-4</v>
      </c>
    </row>
    <row r="149" spans="2:15" ht="31.5" x14ac:dyDescent="0.2">
      <c r="B149" s="8" t="s">
        <v>232</v>
      </c>
      <c r="C149" s="10">
        <v>93382</v>
      </c>
      <c r="D149" s="7" t="s">
        <v>974</v>
      </c>
      <c r="E149" s="8" t="s">
        <v>37</v>
      </c>
      <c r="F149" s="8" t="s">
        <v>70</v>
      </c>
      <c r="G149" s="4">
        <v>119.18</v>
      </c>
      <c r="H149" s="4"/>
      <c r="I149" s="5">
        <v>17.23</v>
      </c>
      <c r="J149" s="5">
        <f t="shared" si="30"/>
        <v>3.67</v>
      </c>
      <c r="K149" s="5">
        <f t="shared" si="28"/>
        <v>20.9</v>
      </c>
      <c r="L149" s="23">
        <f t="shared" si="31"/>
        <v>2490.8620000000001</v>
      </c>
      <c r="M149" s="23">
        <f t="shared" si="32"/>
        <v>0</v>
      </c>
      <c r="N149" s="23">
        <v>21.35</v>
      </c>
      <c r="O149" s="63">
        <f t="shared" si="29"/>
        <v>1.0830305665793347E-4</v>
      </c>
    </row>
    <row r="150" spans="2:15" ht="31.5" x14ac:dyDescent="0.2">
      <c r="B150" s="8" t="s">
        <v>233</v>
      </c>
      <c r="C150" s="10">
        <v>101622</v>
      </c>
      <c r="D150" s="7" t="s">
        <v>975</v>
      </c>
      <c r="E150" s="8" t="s">
        <v>37</v>
      </c>
      <c r="F150" s="8" t="s">
        <v>70</v>
      </c>
      <c r="G150" s="4">
        <v>126.2</v>
      </c>
      <c r="H150" s="4"/>
      <c r="I150" s="5">
        <v>157.05000000000001</v>
      </c>
      <c r="J150" s="5">
        <f t="shared" si="30"/>
        <v>33.53</v>
      </c>
      <c r="K150" s="5">
        <f t="shared" si="28"/>
        <v>190.58</v>
      </c>
      <c r="L150" s="23">
        <f t="shared" si="31"/>
        <v>24051.196000000004</v>
      </c>
      <c r="M150" s="23">
        <f t="shared" si="32"/>
        <v>0</v>
      </c>
      <c r="N150" s="23">
        <v>21.35</v>
      </c>
      <c r="O150" s="63">
        <f t="shared" si="29"/>
        <v>1.0457496413205803E-3</v>
      </c>
    </row>
    <row r="151" spans="2:15" ht="31.5" x14ac:dyDescent="0.2">
      <c r="B151" s="8" t="s">
        <v>234</v>
      </c>
      <c r="C151" s="31" t="s">
        <v>818</v>
      </c>
      <c r="D151" s="7" t="s">
        <v>235</v>
      </c>
      <c r="E151" s="31" t="s">
        <v>814</v>
      </c>
      <c r="F151" s="8" t="s">
        <v>76</v>
      </c>
      <c r="G151" s="4"/>
      <c r="H151" s="4">
        <v>281.49</v>
      </c>
      <c r="I151" s="71">
        <v>28.8</v>
      </c>
      <c r="J151" s="71">
        <f t="shared" si="30"/>
        <v>4.4000000000000004</v>
      </c>
      <c r="K151" s="71">
        <f t="shared" si="28"/>
        <v>33.200000000000003</v>
      </c>
      <c r="L151" s="23">
        <f t="shared" si="31"/>
        <v>0</v>
      </c>
      <c r="M151" s="23">
        <f t="shared" si="32"/>
        <v>9345.4680000000008</v>
      </c>
      <c r="N151" s="23">
        <v>15.28</v>
      </c>
      <c r="O151" s="63">
        <f t="shared" si="29"/>
        <v>4.0634236272378972E-4</v>
      </c>
    </row>
    <row r="152" spans="2:15" x14ac:dyDescent="0.2">
      <c r="B152" s="41" t="s">
        <v>236</v>
      </c>
      <c r="C152" s="41"/>
      <c r="D152" s="42" t="s">
        <v>237</v>
      </c>
      <c r="E152" s="41"/>
      <c r="F152" s="41"/>
      <c r="G152" s="43"/>
      <c r="H152" s="43"/>
      <c r="I152" s="18"/>
      <c r="J152" s="18">
        <f t="shared" si="30"/>
        <v>0</v>
      </c>
      <c r="K152" s="18">
        <f t="shared" si="28"/>
        <v>0</v>
      </c>
      <c r="L152" s="44">
        <f>SUM(L153:L156)</f>
        <v>259279.1949</v>
      </c>
      <c r="M152" s="44">
        <f>SUM(M153:M156)</f>
        <v>0</v>
      </c>
      <c r="N152" s="44"/>
      <c r="O152" s="66">
        <f t="shared" si="29"/>
        <v>1.1273498626370339E-2</v>
      </c>
    </row>
    <row r="153" spans="2:15" ht="31.5" x14ac:dyDescent="0.2">
      <c r="B153" s="8" t="s">
        <v>238</v>
      </c>
      <c r="C153" s="31" t="s">
        <v>863</v>
      </c>
      <c r="D153" s="7" t="s">
        <v>239</v>
      </c>
      <c r="E153" s="31" t="s">
        <v>814</v>
      </c>
      <c r="F153" s="8" t="s">
        <v>7</v>
      </c>
      <c r="G153" s="4">
        <v>1000.23</v>
      </c>
      <c r="H153" s="4"/>
      <c r="I153" s="5">
        <v>4.1500000000000004</v>
      </c>
      <c r="J153" s="5">
        <f t="shared" si="30"/>
        <v>0.88</v>
      </c>
      <c r="K153" s="5">
        <f t="shared" si="28"/>
        <v>5.03</v>
      </c>
      <c r="L153" s="23">
        <f t="shared" ref="L153:L156" si="33">K153*G153</f>
        <v>5031.1569</v>
      </c>
      <c r="M153" s="23">
        <f t="shared" ref="M153:M156" si="34">K153*H153</f>
        <v>0</v>
      </c>
      <c r="N153" s="23">
        <v>21.35</v>
      </c>
      <c r="O153" s="63">
        <f t="shared" si="29"/>
        <v>2.1875546328767025E-4</v>
      </c>
    </row>
    <row r="154" spans="2:15" ht="31.5" x14ac:dyDescent="0.2">
      <c r="B154" s="8" t="s">
        <v>240</v>
      </c>
      <c r="C154" s="8" t="s">
        <v>241</v>
      </c>
      <c r="D154" s="7" t="s">
        <v>242</v>
      </c>
      <c r="E154" s="31" t="s">
        <v>814</v>
      </c>
      <c r="F154" s="8" t="s">
        <v>38</v>
      </c>
      <c r="G154" s="4">
        <v>33.39</v>
      </c>
      <c r="H154" s="4"/>
      <c r="I154" s="5">
        <v>63.84</v>
      </c>
      <c r="J154" s="5">
        <f t="shared" si="30"/>
        <v>13.62</v>
      </c>
      <c r="K154" s="5">
        <f t="shared" si="28"/>
        <v>77.460000000000008</v>
      </c>
      <c r="L154" s="23">
        <f t="shared" si="33"/>
        <v>2586.3894000000005</v>
      </c>
      <c r="M154" s="23">
        <f t="shared" si="34"/>
        <v>0</v>
      </c>
      <c r="N154" s="23">
        <v>21.35</v>
      </c>
      <c r="O154" s="63">
        <f t="shared" si="29"/>
        <v>1.1245660246439931E-4</v>
      </c>
    </row>
    <row r="155" spans="2:15" ht="31.5" x14ac:dyDescent="0.2">
      <c r="B155" s="8" t="s">
        <v>243</v>
      </c>
      <c r="C155" s="8" t="s">
        <v>244</v>
      </c>
      <c r="D155" s="7" t="s">
        <v>245</v>
      </c>
      <c r="E155" s="31" t="s">
        <v>814</v>
      </c>
      <c r="F155" s="8" t="s">
        <v>38</v>
      </c>
      <c r="G155" s="4">
        <v>50.06</v>
      </c>
      <c r="H155" s="4"/>
      <c r="I155" s="5">
        <v>64.209999999999994</v>
      </c>
      <c r="J155" s="5">
        <f t="shared" si="30"/>
        <v>13.7</v>
      </c>
      <c r="K155" s="5">
        <f t="shared" si="28"/>
        <v>77.91</v>
      </c>
      <c r="L155" s="23">
        <f t="shared" si="33"/>
        <v>3900.1745999999998</v>
      </c>
      <c r="M155" s="23">
        <f t="shared" si="34"/>
        <v>0</v>
      </c>
      <c r="N155" s="23">
        <v>21.35</v>
      </c>
      <c r="O155" s="63">
        <f t="shared" si="29"/>
        <v>1.6958018175219382E-4</v>
      </c>
    </row>
    <row r="156" spans="2:15" ht="31.5" x14ac:dyDescent="0.2">
      <c r="B156" s="8" t="s">
        <v>246</v>
      </c>
      <c r="C156" s="8" t="s">
        <v>247</v>
      </c>
      <c r="D156" s="7" t="s">
        <v>1025</v>
      </c>
      <c r="E156" s="31" t="s">
        <v>814</v>
      </c>
      <c r="F156" s="8" t="s">
        <v>38</v>
      </c>
      <c r="G156" s="4">
        <v>9950.26</v>
      </c>
      <c r="H156" s="4"/>
      <c r="I156" s="71">
        <v>20.52</v>
      </c>
      <c r="J156" s="71">
        <f t="shared" si="30"/>
        <v>4.38</v>
      </c>
      <c r="K156" s="71">
        <f t="shared" si="28"/>
        <v>24.9</v>
      </c>
      <c r="L156" s="23">
        <f t="shared" si="33"/>
        <v>247761.47399999999</v>
      </c>
      <c r="M156" s="23">
        <f t="shared" si="34"/>
        <v>0</v>
      </c>
      <c r="N156" s="23">
        <v>21.35</v>
      </c>
      <c r="O156" s="63">
        <f t="shared" si="29"/>
        <v>1.0772706378866074E-2</v>
      </c>
    </row>
    <row r="157" spans="2:15" x14ac:dyDescent="0.2">
      <c r="B157" s="41" t="s">
        <v>248</v>
      </c>
      <c r="C157" s="41"/>
      <c r="D157" s="42" t="s">
        <v>249</v>
      </c>
      <c r="E157" s="41"/>
      <c r="F157" s="41"/>
      <c r="G157" s="43"/>
      <c r="H157" s="43"/>
      <c r="I157" s="18"/>
      <c r="J157" s="18">
        <f t="shared" si="30"/>
        <v>0</v>
      </c>
      <c r="K157" s="18">
        <f t="shared" si="28"/>
        <v>0</v>
      </c>
      <c r="L157" s="44">
        <f>L158+L166+L179</f>
        <v>385830.31699999992</v>
      </c>
      <c r="M157" s="44">
        <f>M158+M166+M179</f>
        <v>178928.76</v>
      </c>
      <c r="N157" s="44"/>
      <c r="O157" s="66">
        <f t="shared" si="29"/>
        <v>2.4555810122926604E-2</v>
      </c>
    </row>
    <row r="158" spans="2:15" x14ac:dyDescent="0.2">
      <c r="B158" s="45" t="s">
        <v>250</v>
      </c>
      <c r="C158" s="45"/>
      <c r="D158" s="46" t="s">
        <v>251</v>
      </c>
      <c r="E158" s="45"/>
      <c r="F158" s="45"/>
      <c r="G158" s="20"/>
      <c r="H158" s="20"/>
      <c r="I158" s="19"/>
      <c r="J158" s="19">
        <f t="shared" si="30"/>
        <v>0</v>
      </c>
      <c r="K158" s="19">
        <f t="shared" si="28"/>
        <v>0</v>
      </c>
      <c r="L158" s="47">
        <f>SUM(L159:L165)</f>
        <v>110799.87909999999</v>
      </c>
      <c r="M158" s="47">
        <f>SUM(M159:M165)</f>
        <v>0</v>
      </c>
      <c r="N158" s="47"/>
      <c r="O158" s="67">
        <f t="shared" si="29"/>
        <v>4.8175955086469978E-3</v>
      </c>
    </row>
    <row r="159" spans="2:15" ht="47.25" x14ac:dyDescent="0.2">
      <c r="B159" s="8" t="s">
        <v>252</v>
      </c>
      <c r="C159" s="10">
        <v>99059</v>
      </c>
      <c r="D159" s="7" t="s">
        <v>1021</v>
      </c>
      <c r="E159" s="8" t="s">
        <v>37</v>
      </c>
      <c r="F159" s="8" t="s">
        <v>149</v>
      </c>
      <c r="G159" s="4">
        <v>101.09</v>
      </c>
      <c r="H159" s="4"/>
      <c r="I159" s="5">
        <v>45.77</v>
      </c>
      <c r="J159" s="5">
        <f t="shared" si="30"/>
        <v>9.77</v>
      </c>
      <c r="K159" s="5">
        <f t="shared" si="28"/>
        <v>55.540000000000006</v>
      </c>
      <c r="L159" s="23">
        <f t="shared" ref="L159:L164" si="35">K159*G159</f>
        <v>5614.5386000000008</v>
      </c>
      <c r="M159" s="23">
        <f t="shared" ref="M159:M164" si="36">K159*H159</f>
        <v>0</v>
      </c>
      <c r="N159" s="23">
        <v>21.35</v>
      </c>
      <c r="O159" s="63">
        <f t="shared" si="29"/>
        <v>2.4412098787646787E-4</v>
      </c>
    </row>
    <row r="160" spans="2:15" ht="78.75" x14ac:dyDescent="0.2">
      <c r="B160" s="8" t="s">
        <v>253</v>
      </c>
      <c r="C160" s="10">
        <v>102279</v>
      </c>
      <c r="D160" s="12" t="s">
        <v>864</v>
      </c>
      <c r="E160" s="8" t="s">
        <v>37</v>
      </c>
      <c r="F160" s="8" t="s">
        <v>70</v>
      </c>
      <c r="G160" s="4">
        <v>1122.8499999999999</v>
      </c>
      <c r="H160" s="4"/>
      <c r="I160" s="5">
        <v>5.54</v>
      </c>
      <c r="J160" s="5">
        <f t="shared" si="30"/>
        <v>1.18</v>
      </c>
      <c r="K160" s="5">
        <f t="shared" si="28"/>
        <v>6.72</v>
      </c>
      <c r="L160" s="23">
        <f t="shared" si="35"/>
        <v>7545.5519999999988</v>
      </c>
      <c r="M160" s="23">
        <f t="shared" si="36"/>
        <v>0</v>
      </c>
      <c r="N160" s="23">
        <v>21.35</v>
      </c>
      <c r="O160" s="63">
        <f t="shared" si="29"/>
        <v>3.2808174269444997E-4</v>
      </c>
    </row>
    <row r="161" spans="2:15" ht="31.5" x14ac:dyDescent="0.2">
      <c r="B161" s="8" t="s">
        <v>254</v>
      </c>
      <c r="C161" s="10">
        <v>93358</v>
      </c>
      <c r="D161" s="7" t="s">
        <v>973</v>
      </c>
      <c r="E161" s="8" t="s">
        <v>37</v>
      </c>
      <c r="F161" s="8" t="s">
        <v>70</v>
      </c>
      <c r="G161" s="4">
        <v>449.01</v>
      </c>
      <c r="H161" s="4"/>
      <c r="I161" s="5">
        <v>72.36</v>
      </c>
      <c r="J161" s="5">
        <f t="shared" si="30"/>
        <v>15.44</v>
      </c>
      <c r="K161" s="5">
        <f t="shared" si="28"/>
        <v>87.8</v>
      </c>
      <c r="L161" s="23">
        <f t="shared" si="35"/>
        <v>39423.078000000001</v>
      </c>
      <c r="M161" s="23">
        <f t="shared" si="36"/>
        <v>0</v>
      </c>
      <c r="N161" s="23">
        <v>21.35</v>
      </c>
      <c r="O161" s="63">
        <f t="shared" si="29"/>
        <v>1.714121396634631E-3</v>
      </c>
    </row>
    <row r="162" spans="2:15" x14ac:dyDescent="0.2">
      <c r="B162" s="8" t="s">
        <v>255</v>
      </c>
      <c r="C162" s="10">
        <v>4805755</v>
      </c>
      <c r="D162" s="7" t="s">
        <v>256</v>
      </c>
      <c r="E162" s="8" t="s">
        <v>73</v>
      </c>
      <c r="F162" s="8" t="s">
        <v>74</v>
      </c>
      <c r="G162" s="4">
        <v>72.989999999999995</v>
      </c>
      <c r="H162" s="4"/>
      <c r="I162" s="5">
        <v>19.39</v>
      </c>
      <c r="J162" s="5">
        <f t="shared" si="30"/>
        <v>4.13</v>
      </c>
      <c r="K162" s="5">
        <f t="shared" si="28"/>
        <v>23.52</v>
      </c>
      <c r="L162" s="23">
        <f t="shared" si="35"/>
        <v>1716.7248</v>
      </c>
      <c r="M162" s="23">
        <f t="shared" si="36"/>
        <v>0</v>
      </c>
      <c r="N162" s="23">
        <v>21.35</v>
      </c>
      <c r="O162" s="63">
        <f t="shared" si="29"/>
        <v>7.464345406549199E-5</v>
      </c>
    </row>
    <row r="163" spans="2:15" ht="63" x14ac:dyDescent="0.2">
      <c r="B163" s="8" t="s">
        <v>257</v>
      </c>
      <c r="C163" s="10">
        <v>100995</v>
      </c>
      <c r="D163" s="7" t="s">
        <v>972</v>
      </c>
      <c r="E163" s="8" t="s">
        <v>37</v>
      </c>
      <c r="F163" s="8" t="s">
        <v>76</v>
      </c>
      <c r="G163" s="4">
        <v>2672.15</v>
      </c>
      <c r="H163" s="4"/>
      <c r="I163" s="5">
        <v>3.21</v>
      </c>
      <c r="J163" s="5">
        <f t="shared" si="30"/>
        <v>0.68</v>
      </c>
      <c r="K163" s="5">
        <f t="shared" si="28"/>
        <v>3.89</v>
      </c>
      <c r="L163" s="23">
        <f t="shared" si="35"/>
        <v>10394.663500000001</v>
      </c>
      <c r="M163" s="23">
        <f t="shared" si="36"/>
        <v>0</v>
      </c>
      <c r="N163" s="23">
        <v>21.35</v>
      </c>
      <c r="O163" s="63">
        <f t="shared" si="29"/>
        <v>4.5196154181992141E-4</v>
      </c>
    </row>
    <row r="164" spans="2:15" ht="47.25" x14ac:dyDescent="0.2">
      <c r="B164" s="8" t="s">
        <v>258</v>
      </c>
      <c r="C164" s="10">
        <v>95879</v>
      </c>
      <c r="D164" s="7" t="s">
        <v>960</v>
      </c>
      <c r="E164" s="8" t="s">
        <v>37</v>
      </c>
      <c r="F164" s="8" t="s">
        <v>19</v>
      </c>
      <c r="G164" s="4">
        <v>32600.26</v>
      </c>
      <c r="H164" s="4"/>
      <c r="I164" s="71">
        <v>1.05</v>
      </c>
      <c r="J164" s="71">
        <f t="shared" si="30"/>
        <v>0.22</v>
      </c>
      <c r="K164" s="71">
        <f t="shared" si="28"/>
        <v>1.27</v>
      </c>
      <c r="L164" s="23">
        <f t="shared" si="35"/>
        <v>41402.330199999997</v>
      </c>
      <c r="M164" s="23">
        <f t="shared" si="36"/>
        <v>0</v>
      </c>
      <c r="N164" s="23">
        <v>21.35</v>
      </c>
      <c r="O164" s="63">
        <f t="shared" si="29"/>
        <v>1.8001795817757344E-3</v>
      </c>
    </row>
    <row r="165" spans="2:15" ht="31.5" x14ac:dyDescent="0.2">
      <c r="B165" s="8" t="s">
        <v>259</v>
      </c>
      <c r="C165" s="10">
        <v>93597</v>
      </c>
      <c r="D165" s="7" t="s">
        <v>962</v>
      </c>
      <c r="E165" s="8" t="s">
        <v>37</v>
      </c>
      <c r="F165" s="8" t="s">
        <v>19</v>
      </c>
      <c r="G165" s="4">
        <v>2939.37</v>
      </c>
      <c r="H165" s="4"/>
      <c r="I165" s="71">
        <v>1.32</v>
      </c>
      <c r="J165" s="71">
        <f t="shared" si="30"/>
        <v>0.28000000000000003</v>
      </c>
      <c r="K165" s="71">
        <f t="shared" si="28"/>
        <v>1.6</v>
      </c>
      <c r="L165" s="23">
        <f>K165*G165</f>
        <v>4702.9920000000002</v>
      </c>
      <c r="M165" s="23">
        <f>K165*H165</f>
        <v>0</v>
      </c>
      <c r="N165" s="23">
        <v>21.35</v>
      </c>
      <c r="O165" s="63">
        <f t="shared" si="29"/>
        <v>2.044868037803009E-4</v>
      </c>
    </row>
    <row r="166" spans="2:15" x14ac:dyDescent="0.2">
      <c r="B166" s="45" t="s">
        <v>260</v>
      </c>
      <c r="C166" s="45"/>
      <c r="D166" s="46" t="s">
        <v>261</v>
      </c>
      <c r="E166" s="45"/>
      <c r="F166" s="45"/>
      <c r="G166" s="20"/>
      <c r="H166" s="20"/>
      <c r="I166" s="19"/>
      <c r="J166" s="19">
        <f t="shared" si="30"/>
        <v>0</v>
      </c>
      <c r="K166" s="19">
        <f t="shared" si="28"/>
        <v>0</v>
      </c>
      <c r="L166" s="47">
        <f>SUM(L167:L178)</f>
        <v>230595.11969999998</v>
      </c>
      <c r="M166" s="47">
        <f>SUM(M167:M178)</f>
        <v>178928.76</v>
      </c>
      <c r="N166" s="47"/>
      <c r="O166" s="67">
        <f t="shared" si="29"/>
        <v>1.7806160255335633E-2</v>
      </c>
    </row>
    <row r="167" spans="2:15" ht="31.5" x14ac:dyDescent="0.2">
      <c r="B167" s="8" t="s">
        <v>262</v>
      </c>
      <c r="C167" s="10">
        <v>95241</v>
      </c>
      <c r="D167" s="7" t="s">
        <v>1022</v>
      </c>
      <c r="E167" s="8" t="s">
        <v>37</v>
      </c>
      <c r="F167" s="8" t="s">
        <v>38</v>
      </c>
      <c r="G167" s="4">
        <v>117.44</v>
      </c>
      <c r="H167" s="4"/>
      <c r="I167" s="5">
        <v>23.18</v>
      </c>
      <c r="J167" s="5">
        <f t="shared" si="30"/>
        <v>4.9400000000000004</v>
      </c>
      <c r="K167" s="5">
        <f t="shared" si="28"/>
        <v>28.12</v>
      </c>
      <c r="L167" s="23">
        <f t="shared" ref="L167:L177" si="37">K167*G167</f>
        <v>3302.4128000000001</v>
      </c>
      <c r="M167" s="23">
        <f t="shared" ref="M167:M177" si="38">K167*H167</f>
        <v>0</v>
      </c>
      <c r="N167" s="23">
        <v>21.35</v>
      </c>
      <c r="O167" s="63">
        <f t="shared" si="29"/>
        <v>1.4358940823951095E-4</v>
      </c>
    </row>
    <row r="168" spans="2:15" ht="47.25" x14ac:dyDescent="0.2">
      <c r="B168" s="8" t="s">
        <v>263</v>
      </c>
      <c r="C168" s="8" t="s">
        <v>264</v>
      </c>
      <c r="D168" s="7" t="s">
        <v>1023</v>
      </c>
      <c r="E168" s="31" t="s">
        <v>814</v>
      </c>
      <c r="F168" s="8" t="s">
        <v>8</v>
      </c>
      <c r="G168" s="4">
        <v>291.14</v>
      </c>
      <c r="H168" s="4"/>
      <c r="I168" s="5">
        <v>417.42</v>
      </c>
      <c r="J168" s="5">
        <f t="shared" si="30"/>
        <v>89.11</v>
      </c>
      <c r="K168" s="5">
        <f t="shared" si="28"/>
        <v>506.53000000000003</v>
      </c>
      <c r="L168" s="23">
        <f t="shared" si="37"/>
        <v>147471.14420000001</v>
      </c>
      <c r="M168" s="23">
        <f t="shared" si="38"/>
        <v>0</v>
      </c>
      <c r="N168" s="23">
        <v>21.35</v>
      </c>
      <c r="O168" s="63">
        <f t="shared" si="29"/>
        <v>6.4120676640066279E-3</v>
      </c>
    </row>
    <row r="169" spans="2:15" ht="31.5" x14ac:dyDescent="0.2">
      <c r="B169" s="8" t="s">
        <v>265</v>
      </c>
      <c r="C169" s="10">
        <v>101622</v>
      </c>
      <c r="D169" s="7" t="s">
        <v>975</v>
      </c>
      <c r="E169" s="8" t="s">
        <v>37</v>
      </c>
      <c r="F169" s="8" t="s">
        <v>70</v>
      </c>
      <c r="G169" s="4">
        <v>43.77</v>
      </c>
      <c r="H169" s="4"/>
      <c r="I169" s="5">
        <v>157.05000000000001</v>
      </c>
      <c r="J169" s="5">
        <f t="shared" si="30"/>
        <v>33.53</v>
      </c>
      <c r="K169" s="5">
        <f t="shared" si="28"/>
        <v>190.58</v>
      </c>
      <c r="L169" s="23">
        <f t="shared" si="37"/>
        <v>8341.6866000000009</v>
      </c>
      <c r="M169" s="23">
        <f t="shared" si="38"/>
        <v>0</v>
      </c>
      <c r="N169" s="23">
        <v>21.35</v>
      </c>
      <c r="O169" s="63">
        <f t="shared" si="29"/>
        <v>3.6269779556736761E-4</v>
      </c>
    </row>
    <row r="170" spans="2:15" ht="63" x14ac:dyDescent="0.2">
      <c r="B170" s="8" t="s">
        <v>266</v>
      </c>
      <c r="C170" s="10">
        <v>100995</v>
      </c>
      <c r="D170" s="7" t="s">
        <v>972</v>
      </c>
      <c r="E170" s="8" t="s">
        <v>37</v>
      </c>
      <c r="F170" s="8" t="s">
        <v>76</v>
      </c>
      <c r="G170" s="4">
        <v>774.24</v>
      </c>
      <c r="H170" s="4"/>
      <c r="I170" s="5">
        <v>3.21</v>
      </c>
      <c r="J170" s="5">
        <f t="shared" si="30"/>
        <v>0.68</v>
      </c>
      <c r="K170" s="5">
        <f t="shared" si="28"/>
        <v>3.89</v>
      </c>
      <c r="L170" s="23">
        <f t="shared" si="37"/>
        <v>3011.7936</v>
      </c>
      <c r="M170" s="23">
        <f t="shared" si="38"/>
        <v>0</v>
      </c>
      <c r="N170" s="23">
        <v>21.35</v>
      </c>
      <c r="O170" s="63">
        <f t="shared" si="29"/>
        <v>1.3095324144926591E-4</v>
      </c>
    </row>
    <row r="171" spans="2:15" ht="47.25" x14ac:dyDescent="0.2">
      <c r="B171" s="8" t="s">
        <v>267</v>
      </c>
      <c r="C171" s="10">
        <v>95879</v>
      </c>
      <c r="D171" s="7" t="s">
        <v>960</v>
      </c>
      <c r="E171" s="8" t="s">
        <v>37</v>
      </c>
      <c r="F171" s="8" t="s">
        <v>19</v>
      </c>
      <c r="G171" s="4">
        <v>21883.23</v>
      </c>
      <c r="H171" s="4"/>
      <c r="I171" s="71">
        <v>1.05</v>
      </c>
      <c r="J171" s="71">
        <f t="shared" si="30"/>
        <v>0.22</v>
      </c>
      <c r="K171" s="71">
        <f t="shared" si="28"/>
        <v>1.27</v>
      </c>
      <c r="L171" s="23">
        <f t="shared" si="37"/>
        <v>27791.702099999999</v>
      </c>
      <c r="M171" s="23">
        <f t="shared" si="38"/>
        <v>0</v>
      </c>
      <c r="N171" s="23">
        <v>21.35</v>
      </c>
      <c r="O171" s="63">
        <f t="shared" si="29"/>
        <v>1.2083874125329739E-3</v>
      </c>
    </row>
    <row r="172" spans="2:15" ht="31.5" x14ac:dyDescent="0.2">
      <c r="B172" s="8" t="s">
        <v>268</v>
      </c>
      <c r="C172" s="10">
        <v>93597</v>
      </c>
      <c r="D172" s="7" t="s">
        <v>962</v>
      </c>
      <c r="E172" s="8" t="s">
        <v>37</v>
      </c>
      <c r="F172" s="8" t="s">
        <v>19</v>
      </c>
      <c r="G172" s="4">
        <v>4023.11</v>
      </c>
      <c r="H172" s="4"/>
      <c r="I172" s="71">
        <v>1.32</v>
      </c>
      <c r="J172" s="71">
        <f t="shared" si="30"/>
        <v>0.28000000000000003</v>
      </c>
      <c r="K172" s="71">
        <f t="shared" si="28"/>
        <v>1.6</v>
      </c>
      <c r="L172" s="23">
        <f t="shared" si="37"/>
        <v>6436.9760000000006</v>
      </c>
      <c r="M172" s="23">
        <f t="shared" si="38"/>
        <v>0</v>
      </c>
      <c r="N172" s="23">
        <v>21.35</v>
      </c>
      <c r="O172" s="63">
        <f t="shared" si="29"/>
        <v>2.798806904733213E-4</v>
      </c>
    </row>
    <row r="173" spans="2:15" ht="47.25" x14ac:dyDescent="0.2">
      <c r="B173" s="8" t="s">
        <v>269</v>
      </c>
      <c r="C173" s="10">
        <v>93599</v>
      </c>
      <c r="D173" s="7" t="s">
        <v>94</v>
      </c>
      <c r="E173" s="8" t="s">
        <v>37</v>
      </c>
      <c r="F173" s="8" t="s">
        <v>19</v>
      </c>
      <c r="G173" s="4">
        <v>8035.44</v>
      </c>
      <c r="H173" s="4"/>
      <c r="I173" s="71">
        <v>0.42</v>
      </c>
      <c r="J173" s="71">
        <f t="shared" si="30"/>
        <v>0.08</v>
      </c>
      <c r="K173" s="71">
        <f t="shared" si="28"/>
        <v>0.5</v>
      </c>
      <c r="L173" s="23">
        <f t="shared" si="37"/>
        <v>4017.72</v>
      </c>
      <c r="M173" s="23">
        <f t="shared" si="38"/>
        <v>0</v>
      </c>
      <c r="N173" s="23">
        <v>21.35</v>
      </c>
      <c r="O173" s="63">
        <f t="shared" si="29"/>
        <v>1.7469107353025275E-4</v>
      </c>
    </row>
    <row r="174" spans="2:15" ht="31.5" x14ac:dyDescent="0.2">
      <c r="B174" s="8" t="s">
        <v>270</v>
      </c>
      <c r="C174" s="10">
        <v>98576</v>
      </c>
      <c r="D174" s="7" t="s">
        <v>993</v>
      </c>
      <c r="E174" s="8" t="s">
        <v>37</v>
      </c>
      <c r="F174" s="8" t="s">
        <v>149</v>
      </c>
      <c r="G174" s="4">
        <v>117.81</v>
      </c>
      <c r="H174" s="4"/>
      <c r="I174" s="5">
        <v>23.57</v>
      </c>
      <c r="J174" s="5">
        <f t="shared" si="30"/>
        <v>5.03</v>
      </c>
      <c r="K174" s="5">
        <f t="shared" si="28"/>
        <v>28.6</v>
      </c>
      <c r="L174" s="23">
        <f t="shared" si="37"/>
        <v>3369.3660000000004</v>
      </c>
      <c r="M174" s="23">
        <f t="shared" si="38"/>
        <v>0</v>
      </c>
      <c r="N174" s="23">
        <v>21.35</v>
      </c>
      <c r="O174" s="63">
        <f t="shared" si="29"/>
        <v>1.4650054350635029E-4</v>
      </c>
    </row>
    <row r="175" spans="2:15" ht="47.25" x14ac:dyDescent="0.2">
      <c r="B175" s="8" t="s">
        <v>271</v>
      </c>
      <c r="C175" s="8" t="s">
        <v>139</v>
      </c>
      <c r="D175" s="7" t="s">
        <v>977</v>
      </c>
      <c r="E175" s="31" t="s">
        <v>814</v>
      </c>
      <c r="F175" s="8" t="s">
        <v>9</v>
      </c>
      <c r="G175" s="4">
        <v>328.64</v>
      </c>
      <c r="H175" s="4"/>
      <c r="I175" s="5">
        <v>41.43</v>
      </c>
      <c r="J175" s="5">
        <f t="shared" si="30"/>
        <v>8.84</v>
      </c>
      <c r="K175" s="5">
        <f t="shared" si="28"/>
        <v>50.269999999999996</v>
      </c>
      <c r="L175" s="23">
        <f t="shared" si="37"/>
        <v>16520.732799999998</v>
      </c>
      <c r="M175" s="23">
        <f t="shared" si="38"/>
        <v>0</v>
      </c>
      <c r="N175" s="23">
        <v>21.35</v>
      </c>
      <c r="O175" s="63">
        <f t="shared" si="29"/>
        <v>7.1832396193325027E-4</v>
      </c>
    </row>
    <row r="176" spans="2:15" ht="31.5" x14ac:dyDescent="0.2">
      <c r="B176" s="8" t="s">
        <v>272</v>
      </c>
      <c r="C176" s="10">
        <v>2003935</v>
      </c>
      <c r="D176" s="7" t="s">
        <v>273</v>
      </c>
      <c r="E176" s="8" t="s">
        <v>73</v>
      </c>
      <c r="F176" s="8" t="s">
        <v>7</v>
      </c>
      <c r="G176" s="4">
        <v>201.95</v>
      </c>
      <c r="H176" s="4"/>
      <c r="I176" s="5">
        <v>6.71</v>
      </c>
      <c r="J176" s="5">
        <f t="shared" si="30"/>
        <v>1.43</v>
      </c>
      <c r="K176" s="5">
        <f t="shared" si="28"/>
        <v>8.14</v>
      </c>
      <c r="L176" s="23">
        <f t="shared" si="37"/>
        <v>1643.873</v>
      </c>
      <c r="M176" s="23">
        <f t="shared" si="38"/>
        <v>0</v>
      </c>
      <c r="N176" s="23">
        <v>21.35</v>
      </c>
      <c r="O176" s="63">
        <f t="shared" si="29"/>
        <v>7.1475846778122219E-5</v>
      </c>
    </row>
    <row r="177" spans="2:15" ht="31.5" x14ac:dyDescent="0.2">
      <c r="B177" s="8" t="s">
        <v>274</v>
      </c>
      <c r="C177" s="31" t="s">
        <v>865</v>
      </c>
      <c r="D177" s="7" t="s">
        <v>1024</v>
      </c>
      <c r="E177" s="31" t="s">
        <v>814</v>
      </c>
      <c r="F177" s="8" t="s">
        <v>9</v>
      </c>
      <c r="G177" s="4">
        <v>257.49</v>
      </c>
      <c r="H177" s="4"/>
      <c r="I177" s="5">
        <v>27.81</v>
      </c>
      <c r="J177" s="5">
        <f t="shared" si="30"/>
        <v>5.93</v>
      </c>
      <c r="K177" s="5">
        <f t="shared" si="28"/>
        <v>33.739999999999995</v>
      </c>
      <c r="L177" s="23">
        <f t="shared" si="37"/>
        <v>8687.7125999999989</v>
      </c>
      <c r="M177" s="23">
        <f t="shared" si="38"/>
        <v>0</v>
      </c>
      <c r="N177" s="23">
        <v>21.35</v>
      </c>
      <c r="O177" s="63">
        <f t="shared" si="29"/>
        <v>3.7774305840534013E-4</v>
      </c>
    </row>
    <row r="178" spans="2:15" ht="31.5" x14ac:dyDescent="0.2">
      <c r="B178" s="8" t="s">
        <v>275</v>
      </c>
      <c r="C178" s="8" t="s">
        <v>186</v>
      </c>
      <c r="D178" s="7" t="s">
        <v>1006</v>
      </c>
      <c r="E178" s="31" t="s">
        <v>814</v>
      </c>
      <c r="F178" s="8" t="s">
        <v>11</v>
      </c>
      <c r="G178" s="4"/>
      <c r="H178" s="4">
        <v>12</v>
      </c>
      <c r="I178" s="71">
        <v>12287.38</v>
      </c>
      <c r="J178" s="71">
        <f t="shared" si="30"/>
        <v>2623.35</v>
      </c>
      <c r="K178" s="71">
        <f t="shared" si="28"/>
        <v>14910.73</v>
      </c>
      <c r="L178" s="23">
        <f>K178*G178</f>
        <v>0</v>
      </c>
      <c r="M178" s="23">
        <f>K178*H178</f>
        <v>178928.76</v>
      </c>
      <c r="N178" s="23">
        <v>21.35</v>
      </c>
      <c r="O178" s="63">
        <f t="shared" si="29"/>
        <v>7.7798495589132518E-3</v>
      </c>
    </row>
    <row r="179" spans="2:15" x14ac:dyDescent="0.2">
      <c r="B179" s="45" t="s">
        <v>276</v>
      </c>
      <c r="C179" s="45"/>
      <c r="D179" s="46" t="s">
        <v>277</v>
      </c>
      <c r="E179" s="45"/>
      <c r="F179" s="45"/>
      <c r="G179" s="20"/>
      <c r="H179" s="20"/>
      <c r="I179" s="19"/>
      <c r="J179" s="19">
        <f t="shared" si="30"/>
        <v>0</v>
      </c>
      <c r="K179" s="19">
        <f t="shared" si="28"/>
        <v>0</v>
      </c>
      <c r="L179" s="47">
        <f>SUM(L180)</f>
        <v>44435.318199999994</v>
      </c>
      <c r="M179" s="47">
        <f>SUM(M180)</f>
        <v>0</v>
      </c>
      <c r="N179" s="47"/>
      <c r="O179" s="67">
        <f t="shared" si="29"/>
        <v>1.9320543589439725E-3</v>
      </c>
    </row>
    <row r="180" spans="2:15" ht="31.5" x14ac:dyDescent="0.2">
      <c r="B180" s="8" t="s">
        <v>278</v>
      </c>
      <c r="C180" s="8" t="s">
        <v>279</v>
      </c>
      <c r="D180" s="7" t="s">
        <v>280</v>
      </c>
      <c r="E180" s="31" t="s">
        <v>814</v>
      </c>
      <c r="F180" s="8" t="s">
        <v>9</v>
      </c>
      <c r="G180" s="4">
        <v>227.57</v>
      </c>
      <c r="H180" s="4"/>
      <c r="I180" s="5">
        <v>160.91</v>
      </c>
      <c r="J180" s="5">
        <f t="shared" si="30"/>
        <v>34.35</v>
      </c>
      <c r="K180" s="5">
        <f t="shared" si="28"/>
        <v>195.26</v>
      </c>
      <c r="L180" s="23">
        <f>K180*G180</f>
        <v>44435.318199999994</v>
      </c>
      <c r="M180" s="23">
        <f>K180*H180</f>
        <v>0</v>
      </c>
      <c r="N180" s="23">
        <v>21.35</v>
      </c>
      <c r="O180" s="63">
        <f t="shared" si="29"/>
        <v>1.9320543589439725E-3</v>
      </c>
    </row>
    <row r="181" spans="2:15" x14ac:dyDescent="0.2">
      <c r="B181" s="32" t="s">
        <v>281</v>
      </c>
      <c r="C181" s="32"/>
      <c r="D181" s="33" t="s">
        <v>237</v>
      </c>
      <c r="E181" s="32"/>
      <c r="F181" s="32"/>
      <c r="G181" s="35"/>
      <c r="H181" s="35"/>
      <c r="I181" s="16"/>
      <c r="J181" s="16">
        <f t="shared" si="30"/>
        <v>0</v>
      </c>
      <c r="K181" s="16">
        <f t="shared" si="28"/>
        <v>0</v>
      </c>
      <c r="L181" s="34">
        <f>L182+L187</f>
        <v>249577.56640000001</v>
      </c>
      <c r="M181" s="34">
        <f>M182+M187</f>
        <v>9150.8264999999992</v>
      </c>
      <c r="N181" s="34"/>
      <c r="O181" s="64">
        <f t="shared" si="29"/>
        <v>1.1249549672067248E-2</v>
      </c>
    </row>
    <row r="182" spans="2:15" x14ac:dyDescent="0.2">
      <c r="B182" s="41" t="s">
        <v>282</v>
      </c>
      <c r="C182" s="41"/>
      <c r="D182" s="42" t="s">
        <v>283</v>
      </c>
      <c r="E182" s="41"/>
      <c r="F182" s="41"/>
      <c r="G182" s="43"/>
      <c r="H182" s="43"/>
      <c r="I182" s="18"/>
      <c r="J182" s="18">
        <f t="shared" si="30"/>
        <v>0</v>
      </c>
      <c r="K182" s="18">
        <f t="shared" si="28"/>
        <v>0</v>
      </c>
      <c r="L182" s="44">
        <f>SUM(L183:L186)</f>
        <v>169107.45370000001</v>
      </c>
      <c r="M182" s="44">
        <f>SUM(M183:M186)</f>
        <v>5123.8620000000001</v>
      </c>
      <c r="N182" s="44"/>
      <c r="O182" s="66">
        <f t="shared" si="29"/>
        <v>7.5756039699683862E-3</v>
      </c>
    </row>
    <row r="183" spans="2:15" x14ac:dyDescent="0.2">
      <c r="B183" s="8" t="s">
        <v>284</v>
      </c>
      <c r="C183" s="10">
        <v>5213400</v>
      </c>
      <c r="D183" s="7" t="s">
        <v>285</v>
      </c>
      <c r="E183" s="8" t="s">
        <v>73</v>
      </c>
      <c r="F183" s="8" t="s">
        <v>10</v>
      </c>
      <c r="G183" s="4">
        <v>471.41</v>
      </c>
      <c r="H183" s="4">
        <v>14.7</v>
      </c>
      <c r="I183" s="71">
        <v>24.58</v>
      </c>
      <c r="J183" s="71">
        <f t="shared" si="30"/>
        <v>5.24</v>
      </c>
      <c r="K183" s="71">
        <f t="shared" si="28"/>
        <v>29.82</v>
      </c>
      <c r="L183" s="23">
        <f t="shared" ref="L183:L186" si="39">K183*G183</f>
        <v>14057.4462</v>
      </c>
      <c r="M183" s="23">
        <f t="shared" ref="M183:M186" si="40">K183*H183</f>
        <v>438.35399999999998</v>
      </c>
      <c r="N183" s="23">
        <v>21.35</v>
      </c>
      <c r="O183" s="63">
        <f t="shared" si="29"/>
        <v>6.3027958608814273E-4</v>
      </c>
    </row>
    <row r="184" spans="2:15" x14ac:dyDescent="0.2">
      <c r="B184" s="8" t="s">
        <v>286</v>
      </c>
      <c r="C184" s="10">
        <v>5213404</v>
      </c>
      <c r="D184" s="7" t="s">
        <v>287</v>
      </c>
      <c r="E184" s="8" t="s">
        <v>73</v>
      </c>
      <c r="F184" s="8" t="s">
        <v>10</v>
      </c>
      <c r="G184" s="4">
        <v>166.5</v>
      </c>
      <c r="H184" s="4">
        <v>17.600000000000001</v>
      </c>
      <c r="I184" s="71">
        <v>33.86</v>
      </c>
      <c r="J184" s="71">
        <f t="shared" si="30"/>
        <v>7.22</v>
      </c>
      <c r="K184" s="71">
        <f t="shared" si="28"/>
        <v>41.08</v>
      </c>
      <c r="L184" s="23">
        <f t="shared" si="39"/>
        <v>6839.82</v>
      </c>
      <c r="M184" s="23">
        <f t="shared" si="40"/>
        <v>723.00800000000004</v>
      </c>
      <c r="N184" s="23">
        <v>21.35</v>
      </c>
      <c r="O184" s="63">
        <f t="shared" si="29"/>
        <v>3.2883290578852045E-4</v>
      </c>
    </row>
    <row r="185" spans="2:15" ht="31.5" x14ac:dyDescent="0.2">
      <c r="B185" s="8" t="s">
        <v>288</v>
      </c>
      <c r="C185" s="31" t="s">
        <v>866</v>
      </c>
      <c r="D185" s="7" t="s">
        <v>992</v>
      </c>
      <c r="E185" s="31" t="s">
        <v>814</v>
      </c>
      <c r="F185" s="8" t="s">
        <v>38</v>
      </c>
      <c r="G185" s="4">
        <v>102.75</v>
      </c>
      <c r="H185" s="4"/>
      <c r="I185" s="5">
        <v>205.4</v>
      </c>
      <c r="J185" s="5">
        <f t="shared" si="30"/>
        <v>43.85</v>
      </c>
      <c r="K185" s="5">
        <f t="shared" si="28"/>
        <v>249.25</v>
      </c>
      <c r="L185" s="23">
        <f t="shared" si="39"/>
        <v>25610.4375</v>
      </c>
      <c r="M185" s="23">
        <f t="shared" si="40"/>
        <v>0</v>
      </c>
      <c r="N185" s="23">
        <v>21.35</v>
      </c>
      <c r="O185" s="63">
        <f t="shared" si="29"/>
        <v>1.1135456976729197E-3</v>
      </c>
    </row>
    <row r="186" spans="2:15" ht="31.5" x14ac:dyDescent="0.2">
      <c r="B186" s="8" t="s">
        <v>289</v>
      </c>
      <c r="C186" s="10">
        <v>5219643</v>
      </c>
      <c r="D186" s="7" t="s">
        <v>290</v>
      </c>
      <c r="E186" s="8" t="s">
        <v>73</v>
      </c>
      <c r="F186" s="8" t="s">
        <v>53</v>
      </c>
      <c r="G186" s="4">
        <v>1547</v>
      </c>
      <c r="H186" s="4">
        <v>50</v>
      </c>
      <c r="I186" s="71">
        <v>65.31</v>
      </c>
      <c r="J186" s="71">
        <f t="shared" si="30"/>
        <v>13.94</v>
      </c>
      <c r="K186" s="71">
        <f t="shared" si="28"/>
        <v>79.25</v>
      </c>
      <c r="L186" s="23">
        <f t="shared" si="39"/>
        <v>122599.75</v>
      </c>
      <c r="M186" s="23">
        <f t="shared" si="40"/>
        <v>3962.5</v>
      </c>
      <c r="N186" s="23">
        <v>21.35</v>
      </c>
      <c r="O186" s="63">
        <f t="shared" si="29"/>
        <v>5.5029457804188029E-3</v>
      </c>
    </row>
    <row r="187" spans="2:15" x14ac:dyDescent="0.2">
      <c r="B187" s="41" t="s">
        <v>291</v>
      </c>
      <c r="C187" s="41"/>
      <c r="D187" s="42" t="s">
        <v>292</v>
      </c>
      <c r="E187" s="41"/>
      <c r="F187" s="41"/>
      <c r="G187" s="43"/>
      <c r="H187" s="43"/>
      <c r="I187" s="18"/>
      <c r="J187" s="18">
        <f t="shared" si="30"/>
        <v>0</v>
      </c>
      <c r="K187" s="18">
        <f t="shared" si="28"/>
        <v>0</v>
      </c>
      <c r="L187" s="44">
        <f>SUM(L188:L194)</f>
        <v>80470.112699999998</v>
      </c>
      <c r="M187" s="44">
        <f>SUM(M188:M194)</f>
        <v>4026.9645</v>
      </c>
      <c r="N187" s="44"/>
      <c r="O187" s="66">
        <f t="shared" si="29"/>
        <v>3.6739457020988631E-3</v>
      </c>
    </row>
    <row r="188" spans="2:15" ht="31.5" x14ac:dyDescent="0.2">
      <c r="B188" s="8" t="s">
        <v>293</v>
      </c>
      <c r="C188" s="10">
        <v>5213483</v>
      </c>
      <c r="D188" s="7" t="s">
        <v>986</v>
      </c>
      <c r="E188" s="8" t="s">
        <v>73</v>
      </c>
      <c r="F188" s="8" t="s">
        <v>10</v>
      </c>
      <c r="G188" s="4">
        <v>38.19</v>
      </c>
      <c r="H188" s="4">
        <v>3.65</v>
      </c>
      <c r="I188" s="71">
        <v>749.35</v>
      </c>
      <c r="J188" s="71">
        <f t="shared" si="30"/>
        <v>159.97999999999999</v>
      </c>
      <c r="K188" s="71">
        <f t="shared" si="28"/>
        <v>909.33</v>
      </c>
      <c r="L188" s="23">
        <f t="shared" ref="L188:L194" si="41">K188*G188</f>
        <v>34727.312700000002</v>
      </c>
      <c r="M188" s="23">
        <f t="shared" ref="M188:M194" si="42">K188*H188</f>
        <v>3319.0545000000002</v>
      </c>
      <c r="N188" s="23">
        <v>21.35</v>
      </c>
      <c r="O188" s="63">
        <f t="shared" si="29"/>
        <v>1.6542618027374225E-3</v>
      </c>
    </row>
    <row r="189" spans="2:15" ht="31.5" x14ac:dyDescent="0.2">
      <c r="B189" s="8" t="s">
        <v>294</v>
      </c>
      <c r="C189" s="10">
        <v>5216111</v>
      </c>
      <c r="D189" s="7" t="s">
        <v>987</v>
      </c>
      <c r="E189" s="8" t="s">
        <v>73</v>
      </c>
      <c r="F189" s="8" t="s">
        <v>53</v>
      </c>
      <c r="G189" s="4">
        <v>88</v>
      </c>
      <c r="H189" s="4">
        <v>7</v>
      </c>
      <c r="I189" s="71">
        <v>83.34</v>
      </c>
      <c r="J189" s="71">
        <f t="shared" si="30"/>
        <v>17.79</v>
      </c>
      <c r="K189" s="71">
        <f t="shared" si="28"/>
        <v>101.13</v>
      </c>
      <c r="L189" s="23">
        <f t="shared" si="41"/>
        <v>8899.4399999999987</v>
      </c>
      <c r="M189" s="23">
        <f t="shared" si="42"/>
        <v>707.91</v>
      </c>
      <c r="N189" s="23">
        <v>21.35</v>
      </c>
      <c r="O189" s="63">
        <f t="shared" si="29"/>
        <v>4.1772903170974424E-4</v>
      </c>
    </row>
    <row r="190" spans="2:15" ht="47.25" x14ac:dyDescent="0.2">
      <c r="B190" s="8" t="s">
        <v>295</v>
      </c>
      <c r="C190" s="10">
        <v>5212556</v>
      </c>
      <c r="D190" s="7" t="s">
        <v>988</v>
      </c>
      <c r="E190" s="8" t="s">
        <v>73</v>
      </c>
      <c r="F190" s="8" t="s">
        <v>296</v>
      </c>
      <c r="G190" s="4">
        <v>2880</v>
      </c>
      <c r="H190" s="4"/>
      <c r="I190" s="71">
        <v>1.45</v>
      </c>
      <c r="J190" s="71">
        <f t="shared" si="30"/>
        <v>0.3</v>
      </c>
      <c r="K190" s="71">
        <f t="shared" si="28"/>
        <v>1.75</v>
      </c>
      <c r="L190" s="23">
        <f t="shared" si="41"/>
        <v>5040</v>
      </c>
      <c r="M190" s="23">
        <f t="shared" si="42"/>
        <v>0</v>
      </c>
      <c r="N190" s="23">
        <v>21.35</v>
      </c>
      <c r="O190" s="63">
        <f t="shared" si="29"/>
        <v>2.1913996261373962E-4</v>
      </c>
    </row>
    <row r="191" spans="2:15" ht="47.25" x14ac:dyDescent="0.2">
      <c r="B191" s="8" t="s">
        <v>297</v>
      </c>
      <c r="C191" s="10">
        <v>5212557</v>
      </c>
      <c r="D191" s="7" t="s">
        <v>989</v>
      </c>
      <c r="E191" s="8" t="s">
        <v>73</v>
      </c>
      <c r="F191" s="8" t="s">
        <v>296</v>
      </c>
      <c r="G191" s="4">
        <v>2880</v>
      </c>
      <c r="H191" s="4"/>
      <c r="I191" s="71">
        <v>2.69</v>
      </c>
      <c r="J191" s="71">
        <f t="shared" si="30"/>
        <v>0.56999999999999995</v>
      </c>
      <c r="K191" s="71">
        <f t="shared" si="28"/>
        <v>3.26</v>
      </c>
      <c r="L191" s="23">
        <f t="shared" si="41"/>
        <v>9388.7999999999993</v>
      </c>
      <c r="M191" s="23">
        <f t="shared" si="42"/>
        <v>0</v>
      </c>
      <c r="N191" s="23">
        <v>21.35</v>
      </c>
      <c r="O191" s="63">
        <f t="shared" si="29"/>
        <v>4.0822644464045204E-4</v>
      </c>
    </row>
    <row r="192" spans="2:15" ht="47.25" x14ac:dyDescent="0.2">
      <c r="B192" s="8" t="s">
        <v>298</v>
      </c>
      <c r="C192" s="10">
        <v>5212560</v>
      </c>
      <c r="D192" s="7" t="s">
        <v>990</v>
      </c>
      <c r="E192" s="8" t="s">
        <v>73</v>
      </c>
      <c r="F192" s="8" t="s">
        <v>296</v>
      </c>
      <c r="G192" s="4">
        <v>2880</v>
      </c>
      <c r="H192" s="4"/>
      <c r="I192" s="71">
        <v>2.85</v>
      </c>
      <c r="J192" s="71">
        <f t="shared" si="30"/>
        <v>0.6</v>
      </c>
      <c r="K192" s="71">
        <f t="shared" si="28"/>
        <v>3.45</v>
      </c>
      <c r="L192" s="23">
        <f t="shared" si="41"/>
        <v>9936</v>
      </c>
      <c r="M192" s="23">
        <f t="shared" si="42"/>
        <v>0</v>
      </c>
      <c r="N192" s="23">
        <v>21.35</v>
      </c>
      <c r="O192" s="63">
        <f t="shared" si="29"/>
        <v>4.3201878343851523E-4</v>
      </c>
    </row>
    <row r="193" spans="2:16" ht="31.5" x14ac:dyDescent="0.2">
      <c r="B193" s="8" t="s">
        <v>299</v>
      </c>
      <c r="C193" s="10">
        <v>5213385</v>
      </c>
      <c r="D193" s="7" t="s">
        <v>300</v>
      </c>
      <c r="E193" s="8" t="s">
        <v>73</v>
      </c>
      <c r="F193" s="8" t="s">
        <v>53</v>
      </c>
      <c r="G193" s="4">
        <v>24</v>
      </c>
      <c r="H193" s="4"/>
      <c r="I193" s="5">
        <v>280.14</v>
      </c>
      <c r="J193" s="5">
        <f t="shared" si="30"/>
        <v>59.8</v>
      </c>
      <c r="K193" s="5">
        <f t="shared" si="28"/>
        <v>339.94</v>
      </c>
      <c r="L193" s="23">
        <f t="shared" si="41"/>
        <v>8158.5599999999995</v>
      </c>
      <c r="M193" s="23">
        <f t="shared" si="42"/>
        <v>0</v>
      </c>
      <c r="N193" s="23">
        <v>21.35</v>
      </c>
      <c r="O193" s="63">
        <f t="shared" si="29"/>
        <v>3.5473542329006973E-4</v>
      </c>
    </row>
    <row r="194" spans="2:16" ht="31.5" x14ac:dyDescent="0.2">
      <c r="B194" s="8" t="s">
        <v>301</v>
      </c>
      <c r="C194" s="10">
        <v>5213835</v>
      </c>
      <c r="D194" s="7" t="s">
        <v>991</v>
      </c>
      <c r="E194" s="8" t="s">
        <v>73</v>
      </c>
      <c r="F194" s="8" t="s">
        <v>296</v>
      </c>
      <c r="G194" s="4">
        <v>5760</v>
      </c>
      <c r="H194" s="4"/>
      <c r="I194" s="5">
        <v>0.62</v>
      </c>
      <c r="J194" s="5">
        <f t="shared" si="30"/>
        <v>0.13</v>
      </c>
      <c r="K194" s="5">
        <f t="shared" si="28"/>
        <v>0.75</v>
      </c>
      <c r="L194" s="23">
        <f t="shared" si="41"/>
        <v>4320</v>
      </c>
      <c r="M194" s="23">
        <f t="shared" si="42"/>
        <v>0</v>
      </c>
      <c r="N194" s="23">
        <v>21.35</v>
      </c>
      <c r="O194" s="63">
        <f t="shared" si="29"/>
        <v>1.8783425366891967E-4</v>
      </c>
    </row>
    <row r="195" spans="2:16" x14ac:dyDescent="0.2">
      <c r="B195" s="32" t="s">
        <v>302</v>
      </c>
      <c r="C195" s="32"/>
      <c r="D195" s="33" t="s">
        <v>303</v>
      </c>
      <c r="E195" s="32"/>
      <c r="F195" s="32"/>
      <c r="G195" s="35"/>
      <c r="H195" s="35"/>
      <c r="I195" s="16"/>
      <c r="J195" s="16">
        <f t="shared" si="30"/>
        <v>0</v>
      </c>
      <c r="K195" s="16">
        <f t="shared" si="28"/>
        <v>0</v>
      </c>
      <c r="L195" s="34">
        <f>SUM(L196:L204)</f>
        <v>0</v>
      </c>
      <c r="M195" s="34">
        <f>SUM(M196:M204)</f>
        <v>1097837.3530000001</v>
      </c>
      <c r="N195" s="34"/>
      <c r="O195" s="64">
        <f t="shared" si="29"/>
        <v>4.7734134224679939E-2</v>
      </c>
    </row>
    <row r="196" spans="2:16" ht="47.25" x14ac:dyDescent="0.2">
      <c r="B196" s="8" t="s">
        <v>304</v>
      </c>
      <c r="C196" s="10">
        <v>101126</v>
      </c>
      <c r="D196" s="7" t="s">
        <v>965</v>
      </c>
      <c r="E196" s="8" t="s">
        <v>37</v>
      </c>
      <c r="F196" s="8" t="s">
        <v>70</v>
      </c>
      <c r="G196" s="4"/>
      <c r="H196" s="4">
        <v>753.06</v>
      </c>
      <c r="I196" s="71">
        <v>10.07</v>
      </c>
      <c r="J196" s="71">
        <f t="shared" si="30"/>
        <v>2.14</v>
      </c>
      <c r="K196" s="71">
        <f t="shared" si="28"/>
        <v>12.21</v>
      </c>
      <c r="L196" s="23">
        <f t="shared" ref="L196:L204" si="43">K196*G196</f>
        <v>0</v>
      </c>
      <c r="M196" s="23">
        <f t="shared" ref="M196:M204" si="44">K196*H196</f>
        <v>9194.8626000000004</v>
      </c>
      <c r="N196" s="23">
        <v>21.35</v>
      </c>
      <c r="O196" s="63">
        <f t="shared" si="29"/>
        <v>3.9979401714334775E-4</v>
      </c>
    </row>
    <row r="197" spans="2:16" ht="78.75" x14ac:dyDescent="0.2">
      <c r="B197" s="8" t="s">
        <v>305</v>
      </c>
      <c r="C197" s="10">
        <v>93367</v>
      </c>
      <c r="D197" s="12" t="s">
        <v>834</v>
      </c>
      <c r="E197" s="8" t="s">
        <v>37</v>
      </c>
      <c r="F197" s="8" t="s">
        <v>70</v>
      </c>
      <c r="G197" s="4"/>
      <c r="H197" s="4">
        <v>753.06</v>
      </c>
      <c r="I197" s="71">
        <v>15.86</v>
      </c>
      <c r="J197" s="71">
        <f t="shared" si="30"/>
        <v>3.38</v>
      </c>
      <c r="K197" s="71">
        <f t="shared" si="28"/>
        <v>19.239999999999998</v>
      </c>
      <c r="L197" s="23">
        <f t="shared" si="43"/>
        <v>0</v>
      </c>
      <c r="M197" s="23">
        <f t="shared" si="44"/>
        <v>14488.874399999997</v>
      </c>
      <c r="N197" s="23">
        <v>21.35</v>
      </c>
      <c r="O197" s="63">
        <f t="shared" si="29"/>
        <v>6.2997845125618423E-4</v>
      </c>
    </row>
    <row r="198" spans="2:16" x14ac:dyDescent="0.2">
      <c r="B198" s="8" t="s">
        <v>306</v>
      </c>
      <c r="C198" s="10">
        <v>5503041</v>
      </c>
      <c r="D198" s="7" t="s">
        <v>72</v>
      </c>
      <c r="E198" s="8" t="s">
        <v>73</v>
      </c>
      <c r="F198" s="8" t="s">
        <v>74</v>
      </c>
      <c r="G198" s="4"/>
      <c r="H198" s="4">
        <v>753.06</v>
      </c>
      <c r="I198" s="71">
        <v>6.11</v>
      </c>
      <c r="J198" s="71">
        <f t="shared" si="30"/>
        <v>1.3</v>
      </c>
      <c r="K198" s="71">
        <f t="shared" si="28"/>
        <v>7.41</v>
      </c>
      <c r="L198" s="23">
        <f t="shared" si="43"/>
        <v>0</v>
      </c>
      <c r="M198" s="23">
        <f t="shared" si="44"/>
        <v>5580.1745999999994</v>
      </c>
      <c r="N198" s="23">
        <v>21.35</v>
      </c>
      <c r="O198" s="63">
        <f t="shared" si="29"/>
        <v>2.4262683595677366E-4</v>
      </c>
    </row>
    <row r="199" spans="2:16" ht="63" x14ac:dyDescent="0.2">
      <c r="B199" s="8" t="s">
        <v>307</v>
      </c>
      <c r="C199" s="10">
        <v>100995</v>
      </c>
      <c r="D199" s="7" t="s">
        <v>972</v>
      </c>
      <c r="E199" s="8" t="s">
        <v>37</v>
      </c>
      <c r="F199" s="8" t="s">
        <v>76</v>
      </c>
      <c r="G199" s="4"/>
      <c r="H199" s="4">
        <v>1460.93</v>
      </c>
      <c r="I199" s="71">
        <v>3.21</v>
      </c>
      <c r="J199" s="71">
        <f t="shared" si="30"/>
        <v>0.68</v>
      </c>
      <c r="K199" s="71">
        <f t="shared" si="28"/>
        <v>3.89</v>
      </c>
      <c r="L199" s="23">
        <f t="shared" si="43"/>
        <v>0</v>
      </c>
      <c r="M199" s="23">
        <f t="shared" si="44"/>
        <v>5683.0177000000003</v>
      </c>
      <c r="N199" s="23">
        <v>21.35</v>
      </c>
      <c r="O199" s="63">
        <f t="shared" si="29"/>
        <v>2.4709846950619457E-4</v>
      </c>
    </row>
    <row r="200" spans="2:16" ht="47.25" x14ac:dyDescent="0.2">
      <c r="B200" s="8" t="s">
        <v>308</v>
      </c>
      <c r="C200" s="10">
        <v>93598</v>
      </c>
      <c r="D200" s="7" t="s">
        <v>15</v>
      </c>
      <c r="E200" s="8" t="s">
        <v>37</v>
      </c>
      <c r="F200" s="8" t="s">
        <v>19</v>
      </c>
      <c r="G200" s="4"/>
      <c r="H200" s="4">
        <v>3462.4</v>
      </c>
      <c r="I200" s="71">
        <v>1.1399999999999999</v>
      </c>
      <c r="J200" s="71">
        <f t="shared" si="30"/>
        <v>0.24</v>
      </c>
      <c r="K200" s="71">
        <f t="shared" si="28"/>
        <v>1.38</v>
      </c>
      <c r="L200" s="23">
        <f t="shared" si="43"/>
        <v>0</v>
      </c>
      <c r="M200" s="23">
        <f t="shared" si="44"/>
        <v>4778.1120000000001</v>
      </c>
      <c r="N200" s="23">
        <v>21.35</v>
      </c>
      <c r="O200" s="63">
        <f t="shared" si="29"/>
        <v>2.077530327468771E-4</v>
      </c>
    </row>
    <row r="201" spans="2:16" ht="31.5" x14ac:dyDescent="0.2">
      <c r="B201" s="8" t="s">
        <v>309</v>
      </c>
      <c r="C201" s="10">
        <v>104658</v>
      </c>
      <c r="D201" s="7" t="s">
        <v>984</v>
      </c>
      <c r="E201" s="8" t="s">
        <v>37</v>
      </c>
      <c r="F201" s="8" t="s">
        <v>38</v>
      </c>
      <c r="G201" s="4"/>
      <c r="H201" s="4">
        <v>1494.69</v>
      </c>
      <c r="I201" s="71">
        <v>99.76</v>
      </c>
      <c r="J201" s="71">
        <f t="shared" si="30"/>
        <v>21.29</v>
      </c>
      <c r="K201" s="71">
        <f t="shared" si="28"/>
        <v>121.05000000000001</v>
      </c>
      <c r="L201" s="23">
        <f t="shared" si="43"/>
        <v>0</v>
      </c>
      <c r="M201" s="23">
        <f t="shared" si="44"/>
        <v>180932.22450000001</v>
      </c>
      <c r="N201" s="23">
        <v>21.35</v>
      </c>
      <c r="O201" s="63">
        <f t="shared" si="29"/>
        <v>7.8669604985219729E-3</v>
      </c>
    </row>
    <row r="202" spans="2:16" ht="31.5" x14ac:dyDescent="0.2">
      <c r="B202" s="8" t="s">
        <v>310</v>
      </c>
      <c r="C202" s="10">
        <v>5214002</v>
      </c>
      <c r="D202" s="7" t="s">
        <v>311</v>
      </c>
      <c r="E202" s="8" t="s">
        <v>73</v>
      </c>
      <c r="F202" s="8" t="s">
        <v>10</v>
      </c>
      <c r="G202" s="4"/>
      <c r="H202" s="4">
        <v>7164.68</v>
      </c>
      <c r="I202" s="71">
        <v>20.309999999999999</v>
      </c>
      <c r="J202" s="71">
        <f t="shared" si="30"/>
        <v>4.33</v>
      </c>
      <c r="K202" s="71">
        <f t="shared" ref="K202:K265" si="45">J202+I202</f>
        <v>24.64</v>
      </c>
      <c r="L202" s="23">
        <f t="shared" si="43"/>
        <v>0</v>
      </c>
      <c r="M202" s="23">
        <f t="shared" si="44"/>
        <v>176537.71520000001</v>
      </c>
      <c r="N202" s="23">
        <v>21.35</v>
      </c>
      <c r="O202" s="63">
        <f t="shared" ref="O202:O265" si="46">(M202+L202)/($M$596+$L$596)</f>
        <v>7.6758865692148834E-3</v>
      </c>
    </row>
    <row r="203" spans="2:16" ht="47.25" x14ac:dyDescent="0.2">
      <c r="B203" s="8" t="s">
        <v>312</v>
      </c>
      <c r="C203" s="10">
        <v>94995</v>
      </c>
      <c r="D203" s="7" t="s">
        <v>17</v>
      </c>
      <c r="E203" s="8" t="s">
        <v>37</v>
      </c>
      <c r="F203" s="8" t="s">
        <v>38</v>
      </c>
      <c r="G203" s="4"/>
      <c r="H203" s="4">
        <v>7530.55</v>
      </c>
      <c r="I203" s="71">
        <v>71.95</v>
      </c>
      <c r="J203" s="71">
        <f t="shared" si="30"/>
        <v>15.36</v>
      </c>
      <c r="K203" s="71">
        <f t="shared" si="45"/>
        <v>87.31</v>
      </c>
      <c r="L203" s="23">
        <f t="shared" si="43"/>
        <v>0</v>
      </c>
      <c r="M203" s="23">
        <f t="shared" si="44"/>
        <v>657492.32050000003</v>
      </c>
      <c r="N203" s="23">
        <v>21.35</v>
      </c>
      <c r="O203" s="63">
        <f t="shared" si="46"/>
        <v>2.8587865581982324E-2</v>
      </c>
    </row>
    <row r="204" spans="2:16" ht="31.5" x14ac:dyDescent="0.2">
      <c r="B204" s="8" t="s">
        <v>313</v>
      </c>
      <c r="C204" s="31" t="s">
        <v>871</v>
      </c>
      <c r="D204" s="7" t="s">
        <v>985</v>
      </c>
      <c r="E204" s="31" t="s">
        <v>814</v>
      </c>
      <c r="F204" s="8" t="s">
        <v>9</v>
      </c>
      <c r="G204" s="4"/>
      <c r="H204" s="4">
        <v>7530.55</v>
      </c>
      <c r="I204" s="71">
        <v>4.7300000000000004</v>
      </c>
      <c r="J204" s="71">
        <f t="shared" si="30"/>
        <v>1</v>
      </c>
      <c r="K204" s="71">
        <f t="shared" si="45"/>
        <v>5.73</v>
      </c>
      <c r="L204" s="23">
        <f t="shared" si="43"/>
        <v>0</v>
      </c>
      <c r="M204" s="23">
        <f t="shared" si="44"/>
        <v>43150.051500000001</v>
      </c>
      <c r="N204" s="23">
        <v>21.35</v>
      </c>
      <c r="O204" s="63">
        <f t="shared" si="46"/>
        <v>1.8761707683513768E-3</v>
      </c>
    </row>
    <row r="205" spans="2:16" x14ac:dyDescent="0.2">
      <c r="B205" s="25">
        <v>6</v>
      </c>
      <c r="C205" s="26"/>
      <c r="D205" s="27" t="s">
        <v>314</v>
      </c>
      <c r="E205" s="26"/>
      <c r="F205" s="26"/>
      <c r="G205" s="28"/>
      <c r="H205" s="28"/>
      <c r="I205" s="15"/>
      <c r="J205" s="15">
        <f t="shared" si="30"/>
        <v>0</v>
      </c>
      <c r="K205" s="15">
        <f t="shared" si="45"/>
        <v>0</v>
      </c>
      <c r="L205" s="29">
        <f>L206+L213+L242+L315+L329+L545+L586</f>
        <v>6090634.8550000004</v>
      </c>
      <c r="M205" s="29">
        <f>M206+M213+M242+M315+M329+M545+M586</f>
        <v>1286708.6038000002</v>
      </c>
      <c r="N205" s="29"/>
      <c r="O205" s="62">
        <f t="shared" si="46"/>
        <v>0.32076800987106124</v>
      </c>
    </row>
    <row r="206" spans="2:16" x14ac:dyDescent="0.2">
      <c r="B206" s="32" t="s">
        <v>315</v>
      </c>
      <c r="C206" s="32"/>
      <c r="D206" s="33" t="s">
        <v>68</v>
      </c>
      <c r="E206" s="32"/>
      <c r="F206" s="32"/>
      <c r="G206" s="35"/>
      <c r="H206" s="35"/>
      <c r="I206" s="16"/>
      <c r="J206" s="16">
        <f t="shared" ref="J206:J269" si="47">TRUNC((N206/100)*I206,2)</f>
        <v>0</v>
      </c>
      <c r="K206" s="16">
        <f t="shared" si="45"/>
        <v>0</v>
      </c>
      <c r="L206" s="34">
        <f>SUM(L207:L212)</f>
        <v>213672.35090000002</v>
      </c>
      <c r="M206" s="34">
        <f>SUM(M207:M212)</f>
        <v>425069.10000000009</v>
      </c>
      <c r="N206" s="34"/>
      <c r="O206" s="64">
        <f t="shared" si="46"/>
        <v>2.7772574934538056E-2</v>
      </c>
      <c r="P206" s="1"/>
    </row>
    <row r="207" spans="2:16" ht="47.25" x14ac:dyDescent="0.2">
      <c r="B207" s="8" t="s">
        <v>316</v>
      </c>
      <c r="C207" s="10">
        <v>101126</v>
      </c>
      <c r="D207" s="12" t="s">
        <v>816</v>
      </c>
      <c r="E207" s="8" t="s">
        <v>37</v>
      </c>
      <c r="F207" s="8" t="s">
        <v>70</v>
      </c>
      <c r="G207" s="4">
        <v>4046.78</v>
      </c>
      <c r="H207" s="4">
        <v>1436.94</v>
      </c>
      <c r="I207" s="71">
        <v>10.07</v>
      </c>
      <c r="J207" s="71">
        <f t="shared" si="47"/>
        <v>2.14</v>
      </c>
      <c r="K207" s="71">
        <f t="shared" si="45"/>
        <v>12.21</v>
      </c>
      <c r="L207" s="23">
        <f t="shared" ref="L207:L212" si="48">K207*G207</f>
        <v>49411.183800000006</v>
      </c>
      <c r="M207" s="23">
        <f t="shared" ref="M207:M212" si="49">K207*H207</f>
        <v>17545.037400000001</v>
      </c>
      <c r="N207" s="23">
        <v>21.35</v>
      </c>
      <c r="O207" s="63">
        <f t="shared" si="46"/>
        <v>2.911266629072476E-3</v>
      </c>
      <c r="P207" s="1"/>
    </row>
    <row r="208" spans="2:16" x14ac:dyDescent="0.2">
      <c r="B208" s="8" t="s">
        <v>317</v>
      </c>
      <c r="C208" s="10">
        <v>5503041</v>
      </c>
      <c r="D208" s="7" t="s">
        <v>72</v>
      </c>
      <c r="E208" s="8" t="s">
        <v>73</v>
      </c>
      <c r="F208" s="8" t="s">
        <v>74</v>
      </c>
      <c r="G208" s="4">
        <v>67.98</v>
      </c>
      <c r="H208" s="4"/>
      <c r="I208" s="71">
        <v>6.11</v>
      </c>
      <c r="J208" s="71">
        <f t="shared" si="47"/>
        <v>1.3</v>
      </c>
      <c r="K208" s="71">
        <f t="shared" si="45"/>
        <v>7.41</v>
      </c>
      <c r="L208" s="23">
        <f t="shared" si="48"/>
        <v>503.73180000000002</v>
      </c>
      <c r="M208" s="23">
        <f t="shared" si="49"/>
        <v>0</v>
      </c>
      <c r="N208" s="23">
        <v>21.35</v>
      </c>
      <c r="O208" s="63">
        <f t="shared" si="46"/>
        <v>2.1902334884792018E-5</v>
      </c>
      <c r="P208" s="1"/>
    </row>
    <row r="209" spans="2:16" ht="63" x14ac:dyDescent="0.2">
      <c r="B209" s="8" t="s">
        <v>318</v>
      </c>
      <c r="C209" s="10">
        <v>100995</v>
      </c>
      <c r="D209" s="7" t="s">
        <v>972</v>
      </c>
      <c r="E209" s="8" t="s">
        <v>37</v>
      </c>
      <c r="F209" s="8" t="s">
        <v>76</v>
      </c>
      <c r="G209" s="4">
        <v>7850.76</v>
      </c>
      <c r="H209" s="4">
        <v>2787.66</v>
      </c>
      <c r="I209" s="71">
        <v>3.21</v>
      </c>
      <c r="J209" s="71">
        <f t="shared" si="47"/>
        <v>0.68</v>
      </c>
      <c r="K209" s="71">
        <f t="shared" si="45"/>
        <v>3.89</v>
      </c>
      <c r="L209" s="23">
        <f t="shared" si="48"/>
        <v>30539.456400000003</v>
      </c>
      <c r="M209" s="23">
        <f t="shared" si="49"/>
        <v>10843.9974</v>
      </c>
      <c r="N209" s="23">
        <v>21.35</v>
      </c>
      <c r="O209" s="63">
        <f t="shared" si="46"/>
        <v>1.7993588330475043E-3</v>
      </c>
      <c r="P209" s="1"/>
    </row>
    <row r="210" spans="2:16" ht="47.25" x14ac:dyDescent="0.2">
      <c r="B210" s="8" t="s">
        <v>319</v>
      </c>
      <c r="C210" s="10">
        <v>93598</v>
      </c>
      <c r="D210" s="7" t="s">
        <v>15</v>
      </c>
      <c r="E210" s="8" t="s">
        <v>37</v>
      </c>
      <c r="F210" s="8" t="s">
        <v>19</v>
      </c>
      <c r="G210" s="4">
        <v>9870.86</v>
      </c>
      <c r="H210" s="4">
        <v>3384.69</v>
      </c>
      <c r="I210" s="71">
        <v>1.1399999999999999</v>
      </c>
      <c r="J210" s="71">
        <f t="shared" si="47"/>
        <v>0.24</v>
      </c>
      <c r="K210" s="71">
        <f t="shared" si="45"/>
        <v>1.38</v>
      </c>
      <c r="L210" s="23">
        <f t="shared" si="48"/>
        <v>13621.7868</v>
      </c>
      <c r="M210" s="23">
        <f t="shared" si="49"/>
        <v>4670.8721999999998</v>
      </c>
      <c r="N210" s="23">
        <v>21.35</v>
      </c>
      <c r="O210" s="63">
        <f t="shared" si="46"/>
        <v>7.9536758122339033E-4</v>
      </c>
      <c r="P210" s="1"/>
    </row>
    <row r="211" spans="2:16" ht="47.25" x14ac:dyDescent="0.2">
      <c r="B211" s="8" t="s">
        <v>320</v>
      </c>
      <c r="C211" s="10">
        <v>95879</v>
      </c>
      <c r="D211" s="7" t="s">
        <v>960</v>
      </c>
      <c r="E211" s="8" t="s">
        <v>37</v>
      </c>
      <c r="F211" s="8" t="s">
        <v>19</v>
      </c>
      <c r="G211" s="4">
        <v>94170.23</v>
      </c>
      <c r="H211" s="4">
        <v>34009.5</v>
      </c>
      <c r="I211" s="71">
        <v>1.05</v>
      </c>
      <c r="J211" s="71">
        <f t="shared" si="47"/>
        <v>0.22</v>
      </c>
      <c r="K211" s="71">
        <f t="shared" si="45"/>
        <v>1.27</v>
      </c>
      <c r="L211" s="23">
        <f t="shared" si="48"/>
        <v>119596.1921</v>
      </c>
      <c r="M211" s="23">
        <f t="shared" si="49"/>
        <v>43192.065000000002</v>
      </c>
      <c r="N211" s="23">
        <v>21.35</v>
      </c>
      <c r="O211" s="63">
        <f t="shared" si="46"/>
        <v>7.0780580505654424E-3</v>
      </c>
      <c r="P211" s="1"/>
    </row>
    <row r="212" spans="2:16" ht="31.5" x14ac:dyDescent="0.2">
      <c r="B212" s="8" t="s">
        <v>321</v>
      </c>
      <c r="C212" s="31" t="s">
        <v>818</v>
      </c>
      <c r="D212" s="7" t="s">
        <v>80</v>
      </c>
      <c r="E212" s="31" t="s">
        <v>814</v>
      </c>
      <c r="F212" s="8" t="s">
        <v>76</v>
      </c>
      <c r="G212" s="5"/>
      <c r="H212" s="5">
        <v>10506.54</v>
      </c>
      <c r="I212" s="71">
        <v>28.8</v>
      </c>
      <c r="J212" s="71">
        <f t="shared" si="47"/>
        <v>4.4000000000000004</v>
      </c>
      <c r="K212" s="71">
        <f t="shared" si="45"/>
        <v>33.200000000000003</v>
      </c>
      <c r="L212" s="23">
        <f t="shared" si="48"/>
        <v>0</v>
      </c>
      <c r="M212" s="23">
        <f t="shared" si="49"/>
        <v>348817.12800000008</v>
      </c>
      <c r="N212" s="23">
        <v>15.28</v>
      </c>
      <c r="O212" s="63">
        <f t="shared" si="46"/>
        <v>1.5166621505744453E-2</v>
      </c>
    </row>
    <row r="213" spans="2:16" x14ac:dyDescent="0.2">
      <c r="B213" s="32" t="s">
        <v>322</v>
      </c>
      <c r="C213" s="32"/>
      <c r="D213" s="33" t="s">
        <v>323</v>
      </c>
      <c r="E213" s="32"/>
      <c r="F213" s="32"/>
      <c r="G213" s="35"/>
      <c r="H213" s="35"/>
      <c r="I213" s="16"/>
      <c r="J213" s="16">
        <f t="shared" si="47"/>
        <v>0</v>
      </c>
      <c r="K213" s="16">
        <f t="shared" si="45"/>
        <v>0</v>
      </c>
      <c r="L213" s="34">
        <f>SUM(L214:L233,L234,L238)</f>
        <v>1449308.3629999999</v>
      </c>
      <c r="M213" s="34">
        <f>SUM(M214:M233,M234,M238)</f>
        <v>384903.91639999999</v>
      </c>
      <c r="N213" s="34"/>
      <c r="O213" s="64">
        <f t="shared" si="46"/>
        <v>7.9751827447098828E-2</v>
      </c>
      <c r="P213" s="1"/>
    </row>
    <row r="214" spans="2:16" ht="31.5" x14ac:dyDescent="0.2">
      <c r="B214" s="8" t="s">
        <v>324</v>
      </c>
      <c r="C214" s="8" t="s">
        <v>84</v>
      </c>
      <c r="D214" s="7" t="s">
        <v>969</v>
      </c>
      <c r="E214" s="31" t="s">
        <v>814</v>
      </c>
      <c r="F214" s="8" t="s">
        <v>38</v>
      </c>
      <c r="G214" s="4">
        <v>10361.950000000001</v>
      </c>
      <c r="H214" s="4">
        <v>2741.28</v>
      </c>
      <c r="I214" s="71">
        <v>2.12</v>
      </c>
      <c r="J214" s="71">
        <f t="shared" si="47"/>
        <v>0.45</v>
      </c>
      <c r="K214" s="71">
        <f t="shared" si="45"/>
        <v>2.5700000000000003</v>
      </c>
      <c r="L214" s="23">
        <f t="shared" ref="L214:L233" si="50">K214*G214</f>
        <v>26630.211500000005</v>
      </c>
      <c r="M214" s="23">
        <f t="shared" ref="M214:M233" si="51">K214*H214</f>
        <v>7045.0896000000012</v>
      </c>
      <c r="N214" s="23">
        <v>21.35</v>
      </c>
      <c r="O214" s="63">
        <f t="shared" si="46"/>
        <v>1.4642071873135765E-3</v>
      </c>
      <c r="P214" s="1"/>
    </row>
    <row r="215" spans="2:16" ht="31.5" x14ac:dyDescent="0.2">
      <c r="B215" s="8" t="s">
        <v>325</v>
      </c>
      <c r="C215" s="10">
        <v>100576</v>
      </c>
      <c r="D215" s="7" t="s">
        <v>968</v>
      </c>
      <c r="E215" s="8" t="s">
        <v>37</v>
      </c>
      <c r="F215" s="8" t="s">
        <v>38</v>
      </c>
      <c r="G215" s="4">
        <v>10361.950000000001</v>
      </c>
      <c r="H215" s="4">
        <v>2741.28</v>
      </c>
      <c r="I215" s="71">
        <v>2.0099999999999998</v>
      </c>
      <c r="J215" s="71">
        <f t="shared" si="47"/>
        <v>0.42</v>
      </c>
      <c r="K215" s="71">
        <f t="shared" si="45"/>
        <v>2.4299999999999997</v>
      </c>
      <c r="L215" s="23">
        <f t="shared" si="50"/>
        <v>25179.538499999999</v>
      </c>
      <c r="M215" s="23">
        <f t="shared" si="51"/>
        <v>6661.3103999999994</v>
      </c>
      <c r="N215" s="23">
        <v>21.35</v>
      </c>
      <c r="O215" s="63">
        <f t="shared" si="46"/>
        <v>1.3844449280824864E-3</v>
      </c>
      <c r="P215" s="1"/>
    </row>
    <row r="216" spans="2:16" ht="63" x14ac:dyDescent="0.2">
      <c r="B216" s="8" t="s">
        <v>326</v>
      </c>
      <c r="C216" s="10">
        <v>101768</v>
      </c>
      <c r="D216" s="7" t="s">
        <v>983</v>
      </c>
      <c r="E216" s="8" t="s">
        <v>37</v>
      </c>
      <c r="F216" s="8" t="s">
        <v>70</v>
      </c>
      <c r="G216" s="4">
        <v>1554.29</v>
      </c>
      <c r="H216" s="4">
        <v>411.19</v>
      </c>
      <c r="I216" s="71">
        <v>19.239999999999998</v>
      </c>
      <c r="J216" s="71">
        <f t="shared" si="47"/>
        <v>4.0999999999999996</v>
      </c>
      <c r="K216" s="71">
        <f t="shared" si="45"/>
        <v>23.339999999999996</v>
      </c>
      <c r="L216" s="23">
        <f t="shared" si="50"/>
        <v>36277.128599999996</v>
      </c>
      <c r="M216" s="23">
        <f t="shared" si="51"/>
        <v>9597.1745999999985</v>
      </c>
      <c r="N216" s="23">
        <v>21.35</v>
      </c>
      <c r="O216" s="63">
        <f t="shared" si="46"/>
        <v>1.9946216444800308E-3</v>
      </c>
      <c r="P216" s="1"/>
    </row>
    <row r="217" spans="2:16" ht="31.5" x14ac:dyDescent="0.2">
      <c r="B217" s="8" t="s">
        <v>327</v>
      </c>
      <c r="C217" s="10">
        <v>4016096</v>
      </c>
      <c r="D217" s="7" t="s">
        <v>88</v>
      </c>
      <c r="E217" s="8" t="s">
        <v>73</v>
      </c>
      <c r="F217" s="8" t="s">
        <v>74</v>
      </c>
      <c r="G217" s="4">
        <v>1554.29</v>
      </c>
      <c r="H217" s="4">
        <v>411.19</v>
      </c>
      <c r="I217" s="71">
        <v>1.1000000000000001</v>
      </c>
      <c r="J217" s="71">
        <f t="shared" si="47"/>
        <v>0.23</v>
      </c>
      <c r="K217" s="71">
        <f t="shared" si="45"/>
        <v>1.33</v>
      </c>
      <c r="L217" s="23">
        <f t="shared" si="50"/>
        <v>2067.2057</v>
      </c>
      <c r="M217" s="23">
        <f t="shared" si="51"/>
        <v>546.8827</v>
      </c>
      <c r="N217" s="23">
        <v>21.35</v>
      </c>
      <c r="O217" s="63">
        <f t="shared" si="46"/>
        <v>1.136609591755973E-4</v>
      </c>
      <c r="P217" s="1"/>
    </row>
    <row r="218" spans="2:16" ht="31.5" x14ac:dyDescent="0.2">
      <c r="B218" s="8" t="s">
        <v>328</v>
      </c>
      <c r="C218" s="36">
        <v>6079</v>
      </c>
      <c r="D218" s="7" t="s">
        <v>967</v>
      </c>
      <c r="E218" s="8" t="s">
        <v>37</v>
      </c>
      <c r="F218" s="8" t="s">
        <v>70</v>
      </c>
      <c r="G218" s="5">
        <v>1554.29</v>
      </c>
      <c r="H218" s="5">
        <v>411.19</v>
      </c>
      <c r="I218" s="71">
        <v>27.41</v>
      </c>
      <c r="J218" s="71">
        <f t="shared" si="47"/>
        <v>4.18</v>
      </c>
      <c r="K218" s="71">
        <f t="shared" si="45"/>
        <v>31.59</v>
      </c>
      <c r="L218" s="23">
        <f t="shared" si="50"/>
        <v>49100.021099999998</v>
      </c>
      <c r="M218" s="23">
        <f t="shared" si="51"/>
        <v>12989.492099999999</v>
      </c>
      <c r="N218" s="23">
        <v>15.28</v>
      </c>
      <c r="O218" s="63">
        <f t="shared" si="46"/>
        <v>2.6996614288399392E-3</v>
      </c>
    </row>
    <row r="219" spans="2:16" ht="63" x14ac:dyDescent="0.2">
      <c r="B219" s="8" t="s">
        <v>329</v>
      </c>
      <c r="C219" s="10">
        <v>100995</v>
      </c>
      <c r="D219" s="7" t="s">
        <v>972</v>
      </c>
      <c r="E219" s="8" t="s">
        <v>37</v>
      </c>
      <c r="F219" s="8" t="s">
        <v>76</v>
      </c>
      <c r="G219" s="4">
        <v>3206.5</v>
      </c>
      <c r="H219" s="4">
        <v>848.29</v>
      </c>
      <c r="I219" s="71">
        <v>3.21</v>
      </c>
      <c r="J219" s="71">
        <f t="shared" si="47"/>
        <v>0.68</v>
      </c>
      <c r="K219" s="71">
        <f t="shared" si="45"/>
        <v>3.89</v>
      </c>
      <c r="L219" s="23">
        <f t="shared" si="50"/>
        <v>12473.285</v>
      </c>
      <c r="M219" s="23">
        <f t="shared" si="51"/>
        <v>3299.8481000000002</v>
      </c>
      <c r="N219" s="23">
        <v>21.35</v>
      </c>
      <c r="O219" s="63">
        <f t="shared" si="46"/>
        <v>6.8581821385625761E-4</v>
      </c>
      <c r="P219" s="1"/>
    </row>
    <row r="220" spans="2:16" ht="47.25" x14ac:dyDescent="0.2">
      <c r="B220" s="8" t="s">
        <v>330</v>
      </c>
      <c r="C220" s="10">
        <v>93598</v>
      </c>
      <c r="D220" s="7" t="s">
        <v>15</v>
      </c>
      <c r="E220" s="8" t="s">
        <v>37</v>
      </c>
      <c r="F220" s="8" t="s">
        <v>19</v>
      </c>
      <c r="G220" s="4">
        <v>3971.93</v>
      </c>
      <c r="H220" s="4">
        <v>1031.31</v>
      </c>
      <c r="I220" s="71">
        <v>1.1399999999999999</v>
      </c>
      <c r="J220" s="71">
        <f t="shared" si="47"/>
        <v>0.24</v>
      </c>
      <c r="K220" s="71">
        <f t="shared" si="45"/>
        <v>1.38</v>
      </c>
      <c r="L220" s="23">
        <f t="shared" si="50"/>
        <v>5481.2633999999989</v>
      </c>
      <c r="M220" s="23">
        <f t="shared" si="51"/>
        <v>1423.2077999999999</v>
      </c>
      <c r="N220" s="23">
        <v>21.35</v>
      </c>
      <c r="O220" s="63">
        <f t="shared" si="46"/>
        <v>3.0020745250707178E-4</v>
      </c>
      <c r="P220" s="1"/>
    </row>
    <row r="221" spans="2:16" ht="47.25" x14ac:dyDescent="0.2">
      <c r="B221" s="8" t="s">
        <v>331</v>
      </c>
      <c r="C221" s="10">
        <v>95879</v>
      </c>
      <c r="D221" s="7" t="s">
        <v>960</v>
      </c>
      <c r="E221" s="8" t="s">
        <v>37</v>
      </c>
      <c r="F221" s="8" t="s">
        <v>19</v>
      </c>
      <c r="G221" s="4">
        <v>50983.43</v>
      </c>
      <c r="H221" s="4">
        <v>13487.8</v>
      </c>
      <c r="I221" s="71">
        <v>1.05</v>
      </c>
      <c r="J221" s="71">
        <f t="shared" si="47"/>
        <v>0.22</v>
      </c>
      <c r="K221" s="71">
        <f t="shared" si="45"/>
        <v>1.27</v>
      </c>
      <c r="L221" s="23">
        <f t="shared" si="50"/>
        <v>64748.956100000003</v>
      </c>
      <c r="M221" s="23">
        <f t="shared" si="51"/>
        <v>17129.505999999998</v>
      </c>
      <c r="N221" s="23">
        <v>21.35</v>
      </c>
      <c r="O221" s="63">
        <f t="shared" si="46"/>
        <v>3.5600879213223209E-3</v>
      </c>
      <c r="P221" s="1"/>
    </row>
    <row r="222" spans="2:16" ht="47.25" x14ac:dyDescent="0.2">
      <c r="B222" s="8" t="s">
        <v>332</v>
      </c>
      <c r="C222" s="10">
        <v>96396</v>
      </c>
      <c r="D222" s="7" t="s">
        <v>966</v>
      </c>
      <c r="E222" s="8" t="s">
        <v>37</v>
      </c>
      <c r="F222" s="8" t="s">
        <v>70</v>
      </c>
      <c r="G222" s="4">
        <v>1554.29</v>
      </c>
      <c r="H222" s="4">
        <v>411.19</v>
      </c>
      <c r="I222" s="71">
        <v>106.23</v>
      </c>
      <c r="J222" s="71">
        <f t="shared" si="47"/>
        <v>22.68</v>
      </c>
      <c r="K222" s="71">
        <f t="shared" si="45"/>
        <v>128.91</v>
      </c>
      <c r="L222" s="23">
        <f t="shared" si="50"/>
        <v>200363.5239</v>
      </c>
      <c r="M222" s="23">
        <f t="shared" si="51"/>
        <v>53006.502899999999</v>
      </c>
      <c r="N222" s="23">
        <v>21.35</v>
      </c>
      <c r="O222" s="63">
        <f t="shared" si="46"/>
        <v>1.1016567103252817E-2</v>
      </c>
      <c r="P222" s="1"/>
    </row>
    <row r="223" spans="2:16" ht="63" x14ac:dyDescent="0.2">
      <c r="B223" s="37">
        <v>40331</v>
      </c>
      <c r="C223" s="10">
        <v>100995</v>
      </c>
      <c r="D223" s="7" t="s">
        <v>972</v>
      </c>
      <c r="E223" s="8" t="s">
        <v>37</v>
      </c>
      <c r="F223" s="8" t="s">
        <v>76</v>
      </c>
      <c r="G223" s="4">
        <v>3417.24</v>
      </c>
      <c r="H223" s="4">
        <v>904.62</v>
      </c>
      <c r="I223" s="71">
        <v>3.21</v>
      </c>
      <c r="J223" s="71">
        <f t="shared" si="47"/>
        <v>0.68</v>
      </c>
      <c r="K223" s="71">
        <f t="shared" si="45"/>
        <v>3.89</v>
      </c>
      <c r="L223" s="23">
        <f t="shared" si="50"/>
        <v>13293.063599999999</v>
      </c>
      <c r="M223" s="23">
        <f t="shared" si="51"/>
        <v>3518.9718000000003</v>
      </c>
      <c r="N223" s="23">
        <v>21.35</v>
      </c>
      <c r="O223" s="63">
        <f t="shared" si="46"/>
        <v>7.3098984305890223E-4</v>
      </c>
      <c r="P223" s="1"/>
    </row>
    <row r="224" spans="2:16" ht="47.25" x14ac:dyDescent="0.2">
      <c r="B224" s="37">
        <v>40696</v>
      </c>
      <c r="C224" s="10">
        <v>93598</v>
      </c>
      <c r="D224" s="7" t="s">
        <v>15</v>
      </c>
      <c r="E224" s="8" t="s">
        <v>37</v>
      </c>
      <c r="F224" s="8" t="s">
        <v>19</v>
      </c>
      <c r="G224" s="4">
        <v>9022.89</v>
      </c>
      <c r="H224" s="4">
        <v>2366.27</v>
      </c>
      <c r="I224" s="71">
        <v>1.1399999999999999</v>
      </c>
      <c r="J224" s="71">
        <f t="shared" si="47"/>
        <v>0.24</v>
      </c>
      <c r="K224" s="71">
        <f t="shared" si="45"/>
        <v>1.38</v>
      </c>
      <c r="L224" s="23">
        <f t="shared" si="50"/>
        <v>12451.588199999998</v>
      </c>
      <c r="M224" s="23">
        <f t="shared" si="51"/>
        <v>3265.4525999999996</v>
      </c>
      <c r="N224" s="23">
        <v>21.35</v>
      </c>
      <c r="O224" s="63">
        <f t="shared" si="46"/>
        <v>6.8337931216480552E-4</v>
      </c>
      <c r="P224" s="1"/>
    </row>
    <row r="225" spans="2:16" ht="47.25" x14ac:dyDescent="0.2">
      <c r="B225" s="37">
        <v>41062</v>
      </c>
      <c r="C225" s="10">
        <v>95879</v>
      </c>
      <c r="D225" s="7" t="s">
        <v>960</v>
      </c>
      <c r="E225" s="8" t="s">
        <v>37</v>
      </c>
      <c r="F225" s="8" t="s">
        <v>19</v>
      </c>
      <c r="G225" s="4">
        <v>102583.31</v>
      </c>
      <c r="H225" s="4">
        <v>27138.67</v>
      </c>
      <c r="I225" s="71">
        <v>1.05</v>
      </c>
      <c r="J225" s="71">
        <f t="shared" si="47"/>
        <v>0.22</v>
      </c>
      <c r="K225" s="71">
        <f t="shared" si="45"/>
        <v>1.27</v>
      </c>
      <c r="L225" s="23">
        <f t="shared" si="50"/>
        <v>130280.8037</v>
      </c>
      <c r="M225" s="23">
        <f t="shared" si="51"/>
        <v>34466.1109</v>
      </c>
      <c r="N225" s="23">
        <v>21.35</v>
      </c>
      <c r="O225" s="63">
        <f t="shared" si="46"/>
        <v>7.1632207750343168E-3</v>
      </c>
      <c r="P225" s="1"/>
    </row>
    <row r="226" spans="2:16" ht="47.25" x14ac:dyDescent="0.2">
      <c r="B226" s="37">
        <v>41427</v>
      </c>
      <c r="C226" s="10">
        <v>93599</v>
      </c>
      <c r="D226" s="7" t="s">
        <v>94</v>
      </c>
      <c r="E226" s="8" t="s">
        <v>37</v>
      </c>
      <c r="F226" s="8" t="s">
        <v>19</v>
      </c>
      <c r="G226" s="4">
        <v>39323.599999999999</v>
      </c>
      <c r="H226" s="4">
        <v>10403.16</v>
      </c>
      <c r="I226" s="71">
        <v>0.42</v>
      </c>
      <c r="J226" s="71">
        <f t="shared" si="47"/>
        <v>0.08</v>
      </c>
      <c r="K226" s="71">
        <f t="shared" si="45"/>
        <v>0.5</v>
      </c>
      <c r="L226" s="23">
        <f t="shared" si="50"/>
        <v>19661.8</v>
      </c>
      <c r="M226" s="23">
        <f t="shared" si="51"/>
        <v>5201.58</v>
      </c>
      <c r="N226" s="23">
        <v>21.35</v>
      </c>
      <c r="O226" s="63">
        <f t="shared" si="46"/>
        <v>1.0810635245339683E-3</v>
      </c>
      <c r="P226" s="1"/>
    </row>
    <row r="227" spans="2:16" ht="31.5" x14ac:dyDescent="0.2">
      <c r="B227" s="37">
        <v>41792</v>
      </c>
      <c r="C227" s="31" t="s">
        <v>819</v>
      </c>
      <c r="D227" s="7" t="s">
        <v>961</v>
      </c>
      <c r="E227" s="31" t="s">
        <v>814</v>
      </c>
      <c r="F227" s="8" t="s">
        <v>10</v>
      </c>
      <c r="G227" s="4">
        <v>8756.56</v>
      </c>
      <c r="H227" s="4">
        <v>2330.09</v>
      </c>
      <c r="I227" s="5">
        <v>1</v>
      </c>
      <c r="J227" s="5">
        <f t="shared" si="47"/>
        <v>0.21</v>
      </c>
      <c r="K227" s="5">
        <f t="shared" si="45"/>
        <v>1.21</v>
      </c>
      <c r="L227" s="23">
        <f t="shared" si="50"/>
        <v>10595.437599999999</v>
      </c>
      <c r="M227" s="23">
        <f t="shared" si="51"/>
        <v>2819.4088999999999</v>
      </c>
      <c r="N227" s="23">
        <v>21.35</v>
      </c>
      <c r="O227" s="63">
        <f t="shared" si="46"/>
        <v>5.8327955565060628E-4</v>
      </c>
      <c r="P227" s="1"/>
    </row>
    <row r="228" spans="2:16" ht="31.5" x14ac:dyDescent="0.2">
      <c r="B228" s="37">
        <v>42157</v>
      </c>
      <c r="C228" s="8" t="s">
        <v>95</v>
      </c>
      <c r="D228" s="7" t="s">
        <v>96</v>
      </c>
      <c r="E228" s="31" t="s">
        <v>814</v>
      </c>
      <c r="F228" s="8" t="s">
        <v>38</v>
      </c>
      <c r="G228" s="4">
        <v>8756.56</v>
      </c>
      <c r="H228" s="4">
        <v>2330.09</v>
      </c>
      <c r="I228" s="71">
        <v>0.95</v>
      </c>
      <c r="J228" s="71">
        <f t="shared" si="47"/>
        <v>0.2</v>
      </c>
      <c r="K228" s="71">
        <f t="shared" si="45"/>
        <v>1.1499999999999999</v>
      </c>
      <c r="L228" s="23">
        <f t="shared" si="50"/>
        <v>10070.043999999998</v>
      </c>
      <c r="M228" s="23">
        <f t="shared" si="51"/>
        <v>2679.6035000000002</v>
      </c>
      <c r="N228" s="23">
        <v>21.35</v>
      </c>
      <c r="O228" s="63">
        <f t="shared" si="46"/>
        <v>5.5435660247784896E-4</v>
      </c>
      <c r="P228" s="1"/>
    </row>
    <row r="229" spans="2:16" ht="63" x14ac:dyDescent="0.2">
      <c r="B229" s="37">
        <v>42523</v>
      </c>
      <c r="C229" s="8" t="s">
        <v>97</v>
      </c>
      <c r="D229" s="7" t="s">
        <v>957</v>
      </c>
      <c r="E229" s="8" t="s">
        <v>34</v>
      </c>
      <c r="F229" s="8" t="s">
        <v>70</v>
      </c>
      <c r="G229" s="72">
        <v>437.66</v>
      </c>
      <c r="H229" s="72">
        <v>116.5</v>
      </c>
      <c r="I229" s="71">
        <v>616.19000000000005</v>
      </c>
      <c r="J229" s="71">
        <f t="shared" si="47"/>
        <v>131.55000000000001</v>
      </c>
      <c r="K229" s="71">
        <f t="shared" si="45"/>
        <v>747.74</v>
      </c>
      <c r="L229" s="23">
        <f t="shared" si="50"/>
        <v>327255.8884</v>
      </c>
      <c r="M229" s="23">
        <f t="shared" si="51"/>
        <v>87111.71</v>
      </c>
      <c r="N229" s="23">
        <v>21.35</v>
      </c>
      <c r="O229" s="63">
        <f t="shared" si="46"/>
        <v>1.8016765877325609E-2</v>
      </c>
      <c r="P229" s="1"/>
    </row>
    <row r="230" spans="2:16" ht="63" x14ac:dyDescent="0.2">
      <c r="B230" s="37">
        <v>42888</v>
      </c>
      <c r="C230" s="10">
        <v>100979</v>
      </c>
      <c r="D230" s="7" t="s">
        <v>959</v>
      </c>
      <c r="E230" s="8" t="s">
        <v>37</v>
      </c>
      <c r="F230" s="8" t="s">
        <v>70</v>
      </c>
      <c r="G230" s="4">
        <v>1118.1199999999999</v>
      </c>
      <c r="H230" s="4">
        <v>297.64999999999998</v>
      </c>
      <c r="I230" s="71">
        <v>4.8</v>
      </c>
      <c r="J230" s="71">
        <f t="shared" si="47"/>
        <v>1.02</v>
      </c>
      <c r="K230" s="71">
        <f t="shared" si="45"/>
        <v>5.82</v>
      </c>
      <c r="L230" s="23">
        <f t="shared" si="50"/>
        <v>6507.4583999999995</v>
      </c>
      <c r="M230" s="23">
        <f t="shared" si="51"/>
        <v>1732.3229999999999</v>
      </c>
      <c r="N230" s="23">
        <v>21.35</v>
      </c>
      <c r="O230" s="63">
        <f t="shared" si="46"/>
        <v>3.582669420518625E-4</v>
      </c>
      <c r="P230" s="1"/>
    </row>
    <row r="231" spans="2:16" ht="47.25" x14ac:dyDescent="0.2">
      <c r="B231" s="37">
        <v>43253</v>
      </c>
      <c r="C231" s="10">
        <v>93598</v>
      </c>
      <c r="D231" s="7" t="s">
        <v>15</v>
      </c>
      <c r="E231" s="8" t="s">
        <v>37</v>
      </c>
      <c r="F231" s="8" t="s">
        <v>19</v>
      </c>
      <c r="G231" s="4">
        <v>156.36000000000001</v>
      </c>
      <c r="H231" s="4">
        <v>34.450000000000003</v>
      </c>
      <c r="I231" s="71">
        <v>1.1399999999999999</v>
      </c>
      <c r="J231" s="71">
        <f t="shared" si="47"/>
        <v>0.24</v>
      </c>
      <c r="K231" s="71">
        <f t="shared" si="45"/>
        <v>1.38</v>
      </c>
      <c r="L231" s="23">
        <f t="shared" si="50"/>
        <v>215.77680000000001</v>
      </c>
      <c r="M231" s="23">
        <f t="shared" si="51"/>
        <v>47.540999999999997</v>
      </c>
      <c r="N231" s="23">
        <v>21.35</v>
      </c>
      <c r="O231" s="63">
        <f t="shared" si="46"/>
        <v>1.1449097787208764E-5</v>
      </c>
      <c r="P231" s="1"/>
    </row>
    <row r="232" spans="2:16" ht="47.25" x14ac:dyDescent="0.2">
      <c r="B232" s="37">
        <v>43618</v>
      </c>
      <c r="C232" s="10">
        <v>95879</v>
      </c>
      <c r="D232" s="7" t="s">
        <v>960</v>
      </c>
      <c r="E232" s="8" t="s">
        <v>37</v>
      </c>
      <c r="F232" s="8" t="s">
        <v>19</v>
      </c>
      <c r="G232" s="4">
        <v>33543.699999999997</v>
      </c>
      <c r="H232" s="4">
        <v>8929.36</v>
      </c>
      <c r="I232" s="71">
        <v>1.05</v>
      </c>
      <c r="J232" s="71">
        <f t="shared" si="47"/>
        <v>0.22</v>
      </c>
      <c r="K232" s="71">
        <f t="shared" si="45"/>
        <v>1.27</v>
      </c>
      <c r="L232" s="23">
        <f t="shared" si="50"/>
        <v>42600.498999999996</v>
      </c>
      <c r="M232" s="23">
        <f t="shared" si="51"/>
        <v>11340.287200000001</v>
      </c>
      <c r="N232" s="23">
        <v>21.35</v>
      </c>
      <c r="O232" s="63">
        <f t="shared" si="46"/>
        <v>2.3453535458777225E-3</v>
      </c>
      <c r="P232" s="1"/>
    </row>
    <row r="233" spans="2:16" ht="47.25" x14ac:dyDescent="0.2">
      <c r="B233" s="37">
        <v>43984</v>
      </c>
      <c r="C233" s="10">
        <v>93599</v>
      </c>
      <c r="D233" s="7" t="s">
        <v>94</v>
      </c>
      <c r="E233" s="8" t="s">
        <v>37</v>
      </c>
      <c r="F233" s="8" t="s">
        <v>19</v>
      </c>
      <c r="G233" s="4">
        <v>2571.69</v>
      </c>
      <c r="H233" s="4">
        <v>684.58</v>
      </c>
      <c r="I233" s="71">
        <v>0.42</v>
      </c>
      <c r="J233" s="71">
        <f t="shared" si="47"/>
        <v>0.08</v>
      </c>
      <c r="K233" s="71">
        <f t="shared" si="45"/>
        <v>0.5</v>
      </c>
      <c r="L233" s="23">
        <f t="shared" si="50"/>
        <v>1285.845</v>
      </c>
      <c r="M233" s="23">
        <f t="shared" si="51"/>
        <v>342.29</v>
      </c>
      <c r="N233" s="23">
        <v>21.35</v>
      </c>
      <c r="O233" s="63">
        <f t="shared" si="46"/>
        <v>7.0791556156770031E-5</v>
      </c>
      <c r="P233" s="1"/>
    </row>
    <row r="234" spans="2:16" x14ac:dyDescent="0.2">
      <c r="B234" s="38">
        <v>44349</v>
      </c>
      <c r="C234" s="30"/>
      <c r="D234" s="39" t="s">
        <v>333</v>
      </c>
      <c r="E234" s="30"/>
      <c r="F234" s="30"/>
      <c r="G234" s="5"/>
      <c r="H234" s="5"/>
      <c r="I234" s="17"/>
      <c r="J234" s="17">
        <f t="shared" si="47"/>
        <v>0</v>
      </c>
      <c r="K234" s="17">
        <f t="shared" si="45"/>
        <v>0</v>
      </c>
      <c r="L234" s="40">
        <f>SUM(L235:L237)</f>
        <v>392902.54609999998</v>
      </c>
      <c r="M234" s="40">
        <f>SUM(M235:M237)</f>
        <v>104723.5903</v>
      </c>
      <c r="N234" s="40">
        <v>21.35</v>
      </c>
      <c r="O234" s="65">
        <f t="shared" si="46"/>
        <v>2.1636859707602318E-2</v>
      </c>
      <c r="P234" s="1"/>
    </row>
    <row r="235" spans="2:16" ht="31.5" x14ac:dyDescent="0.2">
      <c r="B235" s="8" t="s">
        <v>334</v>
      </c>
      <c r="C235" s="31" t="s">
        <v>820</v>
      </c>
      <c r="D235" s="7" t="s">
        <v>100</v>
      </c>
      <c r="E235" s="31" t="s">
        <v>814</v>
      </c>
      <c r="F235" s="8" t="s">
        <v>76</v>
      </c>
      <c r="G235" s="71">
        <v>70.599999999999994</v>
      </c>
      <c r="H235" s="71">
        <v>18.82</v>
      </c>
      <c r="I235" s="71">
        <v>4203.53</v>
      </c>
      <c r="J235" s="71">
        <f t="shared" si="47"/>
        <v>642.29</v>
      </c>
      <c r="K235" s="71">
        <f t="shared" si="45"/>
        <v>4845.82</v>
      </c>
      <c r="L235" s="23">
        <f t="shared" ref="L235:L237" si="52">K235*G235</f>
        <v>342114.89199999993</v>
      </c>
      <c r="M235" s="23">
        <f t="shared" ref="M235:M237" si="53">K235*H235</f>
        <v>91198.332399999999</v>
      </c>
      <c r="N235" s="23">
        <v>15.28</v>
      </c>
      <c r="O235" s="63">
        <f t="shared" si="46"/>
        <v>1.8840524562510903E-2</v>
      </c>
    </row>
    <row r="236" spans="2:16" ht="31.5" x14ac:dyDescent="0.2">
      <c r="B236" s="8" t="s">
        <v>335</v>
      </c>
      <c r="C236" s="31" t="s">
        <v>821</v>
      </c>
      <c r="D236" s="7" t="s">
        <v>102</v>
      </c>
      <c r="E236" s="31" t="s">
        <v>814</v>
      </c>
      <c r="F236" s="8" t="s">
        <v>76</v>
      </c>
      <c r="G236" s="71">
        <v>11.37</v>
      </c>
      <c r="H236" s="71">
        <v>3.03</v>
      </c>
      <c r="I236" s="71">
        <v>2825.93</v>
      </c>
      <c r="J236" s="71">
        <f t="shared" si="47"/>
        <v>431.8</v>
      </c>
      <c r="K236" s="71">
        <f t="shared" si="45"/>
        <v>3257.73</v>
      </c>
      <c r="L236" s="23">
        <f t="shared" si="52"/>
        <v>37040.390099999997</v>
      </c>
      <c r="M236" s="23">
        <f t="shared" si="53"/>
        <v>9870.9218999999994</v>
      </c>
      <c r="N236" s="23">
        <v>15.28</v>
      </c>
      <c r="O236" s="63">
        <f t="shared" si="46"/>
        <v>2.0397109440161653E-3</v>
      </c>
    </row>
    <row r="237" spans="2:16" ht="31.5" x14ac:dyDescent="0.2">
      <c r="B237" s="8" t="s">
        <v>336</v>
      </c>
      <c r="C237" s="31" t="s">
        <v>822</v>
      </c>
      <c r="D237" s="7" t="s">
        <v>104</v>
      </c>
      <c r="E237" s="31" t="s">
        <v>814</v>
      </c>
      <c r="F237" s="8" t="s">
        <v>76</v>
      </c>
      <c r="G237" s="71">
        <v>3.95</v>
      </c>
      <c r="H237" s="71">
        <v>1.05</v>
      </c>
      <c r="I237" s="71">
        <v>3019.02</v>
      </c>
      <c r="J237" s="71">
        <f t="shared" si="47"/>
        <v>461.3</v>
      </c>
      <c r="K237" s="71">
        <f t="shared" si="45"/>
        <v>3480.32</v>
      </c>
      <c r="L237" s="23">
        <f t="shared" si="52"/>
        <v>13747.264000000001</v>
      </c>
      <c r="M237" s="23">
        <f t="shared" si="53"/>
        <v>3654.3360000000002</v>
      </c>
      <c r="N237" s="23">
        <v>15.28</v>
      </c>
      <c r="O237" s="63">
        <f t="shared" si="46"/>
        <v>7.5662420107524837E-4</v>
      </c>
    </row>
    <row r="238" spans="2:16" x14ac:dyDescent="0.2">
      <c r="B238" s="38">
        <v>44714</v>
      </c>
      <c r="C238" s="30"/>
      <c r="D238" s="39" t="s">
        <v>337</v>
      </c>
      <c r="E238" s="30"/>
      <c r="F238" s="30"/>
      <c r="G238" s="5"/>
      <c r="H238" s="5"/>
      <c r="I238" s="17"/>
      <c r="J238" s="17">
        <f t="shared" si="47"/>
        <v>0</v>
      </c>
      <c r="K238" s="17">
        <f t="shared" si="45"/>
        <v>0</v>
      </c>
      <c r="L238" s="40">
        <f>SUM(L239:L241)</f>
        <v>59866.478399999993</v>
      </c>
      <c r="M238" s="40">
        <f>SUM(M239:M241)</f>
        <v>15956.033000000001</v>
      </c>
      <c r="N238" s="40">
        <v>21.35</v>
      </c>
      <c r="O238" s="65">
        <f t="shared" si="46"/>
        <v>3.2967742685467943E-3</v>
      </c>
      <c r="P238" s="1"/>
    </row>
    <row r="239" spans="2:16" ht="31.5" x14ac:dyDescent="0.2">
      <c r="B239" s="8" t="s">
        <v>338</v>
      </c>
      <c r="C239" s="31" t="s">
        <v>823</v>
      </c>
      <c r="D239" s="7" t="s">
        <v>107</v>
      </c>
      <c r="E239" s="31" t="s">
        <v>814</v>
      </c>
      <c r="F239" s="8" t="s">
        <v>76</v>
      </c>
      <c r="G239" s="71">
        <v>70.599999999999994</v>
      </c>
      <c r="H239" s="71">
        <v>18.82</v>
      </c>
      <c r="I239" s="71">
        <v>604.41999999999996</v>
      </c>
      <c r="J239" s="71">
        <f t="shared" si="47"/>
        <v>92.35</v>
      </c>
      <c r="K239" s="71">
        <f t="shared" si="45"/>
        <v>696.77</v>
      </c>
      <c r="L239" s="23">
        <f t="shared" ref="L239:L241" si="54">K239*G239</f>
        <v>49191.961999999992</v>
      </c>
      <c r="M239" s="23">
        <f t="shared" ref="M239:M241" si="55">K239*H239</f>
        <v>13113.2114</v>
      </c>
      <c r="N239" s="23">
        <v>15.28</v>
      </c>
      <c r="O239" s="63">
        <f t="shared" si="46"/>
        <v>2.7090383669679686E-3</v>
      </c>
    </row>
    <row r="240" spans="2:16" ht="31.5" x14ac:dyDescent="0.2">
      <c r="B240" s="8" t="s">
        <v>339</v>
      </c>
      <c r="C240" s="31" t="s">
        <v>824</v>
      </c>
      <c r="D240" s="7" t="s">
        <v>109</v>
      </c>
      <c r="E240" s="31" t="s">
        <v>814</v>
      </c>
      <c r="F240" s="8" t="s">
        <v>76</v>
      </c>
      <c r="G240" s="71">
        <v>11.37</v>
      </c>
      <c r="H240" s="71">
        <v>3.03</v>
      </c>
      <c r="I240" s="71">
        <v>604.41999999999996</v>
      </c>
      <c r="J240" s="71">
        <f t="shared" si="47"/>
        <v>92.35</v>
      </c>
      <c r="K240" s="71">
        <f t="shared" si="45"/>
        <v>696.77</v>
      </c>
      <c r="L240" s="23">
        <f t="shared" si="54"/>
        <v>7922.2748999999994</v>
      </c>
      <c r="M240" s="23">
        <f t="shared" si="55"/>
        <v>2111.2130999999999</v>
      </c>
      <c r="N240" s="23">
        <v>15.28</v>
      </c>
      <c r="O240" s="63">
        <f t="shared" si="46"/>
        <v>4.3625757642964383E-4</v>
      </c>
    </row>
    <row r="241" spans="2:16" ht="31.5" x14ac:dyDescent="0.2">
      <c r="B241" s="8" t="s">
        <v>340</v>
      </c>
      <c r="C241" s="31" t="s">
        <v>825</v>
      </c>
      <c r="D241" s="7" t="s">
        <v>111</v>
      </c>
      <c r="E241" s="31" t="s">
        <v>814</v>
      </c>
      <c r="F241" s="8" t="s">
        <v>76</v>
      </c>
      <c r="G241" s="71">
        <v>3.95</v>
      </c>
      <c r="H241" s="71">
        <v>1.05</v>
      </c>
      <c r="I241" s="71">
        <v>604.41999999999996</v>
      </c>
      <c r="J241" s="71">
        <f t="shared" si="47"/>
        <v>92.35</v>
      </c>
      <c r="K241" s="71">
        <f t="shared" si="45"/>
        <v>696.77</v>
      </c>
      <c r="L241" s="23">
        <f t="shared" si="54"/>
        <v>2752.2415000000001</v>
      </c>
      <c r="M241" s="23">
        <f t="shared" si="55"/>
        <v>731.60850000000005</v>
      </c>
      <c r="N241" s="23">
        <v>15.28</v>
      </c>
      <c r="O241" s="63">
        <f t="shared" si="46"/>
        <v>1.5147832514918191E-4</v>
      </c>
    </row>
    <row r="242" spans="2:16" x14ac:dyDescent="0.2">
      <c r="B242" s="32" t="s">
        <v>341</v>
      </c>
      <c r="C242" s="32"/>
      <c r="D242" s="33" t="s">
        <v>342</v>
      </c>
      <c r="E242" s="32"/>
      <c r="F242" s="32"/>
      <c r="G242" s="35"/>
      <c r="H242" s="35"/>
      <c r="I242" s="16"/>
      <c r="J242" s="16">
        <f t="shared" si="47"/>
        <v>0</v>
      </c>
      <c r="K242" s="16">
        <f t="shared" si="45"/>
        <v>0</v>
      </c>
      <c r="L242" s="34">
        <f>L243+L258+L260+L271+L290+L300+L310</f>
        <v>723884.3391000001</v>
      </c>
      <c r="M242" s="34">
        <f>M243+M258+M260+M271+M290+M300+M310</f>
        <v>155423.42369999998</v>
      </c>
      <c r="N242" s="34"/>
      <c r="O242" s="64">
        <f t="shared" si="46"/>
        <v>3.8232434576579967E-2</v>
      </c>
      <c r="P242" s="1"/>
    </row>
    <row r="243" spans="2:16" x14ac:dyDescent="0.2">
      <c r="B243" s="41" t="s">
        <v>343</v>
      </c>
      <c r="C243" s="41"/>
      <c r="D243" s="42" t="s">
        <v>115</v>
      </c>
      <c r="E243" s="41"/>
      <c r="F243" s="41"/>
      <c r="G243" s="43"/>
      <c r="H243" s="43"/>
      <c r="I243" s="18"/>
      <c r="J243" s="18">
        <f t="shared" si="47"/>
        <v>0</v>
      </c>
      <c r="K243" s="18">
        <f t="shared" si="45"/>
        <v>0</v>
      </c>
      <c r="L243" s="44">
        <f>SUM(L244:L257)</f>
        <v>33463.092199999999</v>
      </c>
      <c r="M243" s="44">
        <f>SUM(M244:M257)</f>
        <v>14138.884000000002</v>
      </c>
      <c r="N243" s="44"/>
      <c r="O243" s="66">
        <f t="shared" si="46"/>
        <v>2.0697411279381197E-3</v>
      </c>
      <c r="P243" s="1"/>
    </row>
    <row r="244" spans="2:16" ht="78.75" x14ac:dyDescent="0.2">
      <c r="B244" s="8" t="s">
        <v>344</v>
      </c>
      <c r="C244" s="10">
        <v>90082</v>
      </c>
      <c r="D244" s="12" t="s">
        <v>826</v>
      </c>
      <c r="E244" s="8" t="s">
        <v>37</v>
      </c>
      <c r="F244" s="8" t="s">
        <v>70</v>
      </c>
      <c r="G244" s="4">
        <v>512.28</v>
      </c>
      <c r="H244" s="4"/>
      <c r="I244" s="71">
        <v>8.76</v>
      </c>
      <c r="J244" s="71">
        <f t="shared" si="47"/>
        <v>1.87</v>
      </c>
      <c r="K244" s="71">
        <f t="shared" si="45"/>
        <v>10.629999999999999</v>
      </c>
      <c r="L244" s="23">
        <f t="shared" ref="L244:L257" si="56">K244*G244</f>
        <v>5445.536399999999</v>
      </c>
      <c r="M244" s="23">
        <f t="shared" ref="M244:M257" si="57">K244*H244</f>
        <v>0</v>
      </c>
      <c r="N244" s="23">
        <v>21.35</v>
      </c>
      <c r="O244" s="63">
        <f t="shared" si="46"/>
        <v>2.3677274664836467E-4</v>
      </c>
      <c r="P244" s="1"/>
    </row>
    <row r="245" spans="2:16" ht="78.75" x14ac:dyDescent="0.2">
      <c r="B245" s="8" t="s">
        <v>345</v>
      </c>
      <c r="C245" s="10">
        <v>102307</v>
      </c>
      <c r="D245" s="12" t="s">
        <v>827</v>
      </c>
      <c r="E245" s="8" t="s">
        <v>37</v>
      </c>
      <c r="F245" s="8" t="s">
        <v>70</v>
      </c>
      <c r="G245" s="4">
        <v>128.07</v>
      </c>
      <c r="H245" s="4"/>
      <c r="I245" s="71">
        <v>10.94</v>
      </c>
      <c r="J245" s="71">
        <f t="shared" si="47"/>
        <v>2.33</v>
      </c>
      <c r="K245" s="71">
        <f t="shared" si="45"/>
        <v>13.27</v>
      </c>
      <c r="L245" s="23">
        <f t="shared" si="56"/>
        <v>1699.4888999999998</v>
      </c>
      <c r="M245" s="23">
        <f t="shared" si="57"/>
        <v>0</v>
      </c>
      <c r="N245" s="23">
        <v>21.35</v>
      </c>
      <c r="O245" s="63">
        <f t="shared" si="46"/>
        <v>7.3894034525489165E-5</v>
      </c>
      <c r="P245" s="1"/>
    </row>
    <row r="246" spans="2:16" ht="78.75" x14ac:dyDescent="0.2">
      <c r="B246" s="8" t="s">
        <v>346</v>
      </c>
      <c r="C246" s="10">
        <v>90084</v>
      </c>
      <c r="D246" s="12" t="s">
        <v>828</v>
      </c>
      <c r="E246" s="8" t="s">
        <v>37</v>
      </c>
      <c r="F246" s="8" t="s">
        <v>70</v>
      </c>
      <c r="G246" s="4">
        <v>2.75</v>
      </c>
      <c r="H246" s="4"/>
      <c r="I246" s="71">
        <v>8.5</v>
      </c>
      <c r="J246" s="71">
        <f t="shared" si="47"/>
        <v>1.81</v>
      </c>
      <c r="K246" s="71">
        <f t="shared" si="45"/>
        <v>10.31</v>
      </c>
      <c r="L246" s="23">
        <f t="shared" si="56"/>
        <v>28.352500000000003</v>
      </c>
      <c r="M246" s="23">
        <f t="shared" si="57"/>
        <v>0</v>
      </c>
      <c r="N246" s="23">
        <v>21.35</v>
      </c>
      <c r="O246" s="63">
        <f t="shared" si="46"/>
        <v>1.2327709900805661E-6</v>
      </c>
      <c r="P246" s="1"/>
    </row>
    <row r="247" spans="2:16" ht="78.75" x14ac:dyDescent="0.2">
      <c r="B247" s="8" t="s">
        <v>347</v>
      </c>
      <c r="C247" s="10">
        <v>102311</v>
      </c>
      <c r="D247" s="12" t="s">
        <v>829</v>
      </c>
      <c r="E247" s="8" t="s">
        <v>37</v>
      </c>
      <c r="F247" s="8" t="s">
        <v>70</v>
      </c>
      <c r="G247" s="4">
        <v>0.69</v>
      </c>
      <c r="H247" s="4"/>
      <c r="I247" s="71">
        <v>9.5299999999999994</v>
      </c>
      <c r="J247" s="71">
        <f t="shared" si="47"/>
        <v>2.0299999999999998</v>
      </c>
      <c r="K247" s="71">
        <f t="shared" si="45"/>
        <v>11.559999999999999</v>
      </c>
      <c r="L247" s="23">
        <f t="shared" si="56"/>
        <v>7.9763999999999982</v>
      </c>
      <c r="M247" s="23">
        <f t="shared" si="57"/>
        <v>0</v>
      </c>
      <c r="N247" s="23">
        <v>21.35</v>
      </c>
      <c r="O247" s="63">
        <f t="shared" si="46"/>
        <v>3.468150789270302E-7</v>
      </c>
      <c r="P247" s="1"/>
    </row>
    <row r="248" spans="2:16" ht="47.25" x14ac:dyDescent="0.2">
      <c r="B248" s="8" t="s">
        <v>348</v>
      </c>
      <c r="C248" s="31" t="s">
        <v>832</v>
      </c>
      <c r="D248" s="12" t="s">
        <v>833</v>
      </c>
      <c r="E248" s="31" t="s">
        <v>814</v>
      </c>
      <c r="F248" s="8" t="s">
        <v>8</v>
      </c>
      <c r="G248" s="4">
        <v>20.239999999999998</v>
      </c>
      <c r="H248" s="4"/>
      <c r="I248" s="71">
        <v>288.55</v>
      </c>
      <c r="J248" s="71">
        <f t="shared" si="47"/>
        <v>61.6</v>
      </c>
      <c r="K248" s="71">
        <f t="shared" si="45"/>
        <v>350.15000000000003</v>
      </c>
      <c r="L248" s="23">
        <f t="shared" si="56"/>
        <v>7087.0360000000001</v>
      </c>
      <c r="M248" s="23">
        <f t="shared" si="57"/>
        <v>0</v>
      </c>
      <c r="N248" s="23">
        <v>21.35</v>
      </c>
      <c r="O248" s="63">
        <f t="shared" si="46"/>
        <v>3.0814539763536242E-4</v>
      </c>
      <c r="P248" s="1"/>
    </row>
    <row r="249" spans="2:16" ht="78.75" x14ac:dyDescent="0.2">
      <c r="B249" s="8" t="s">
        <v>349</v>
      </c>
      <c r="C249" s="10">
        <v>93367</v>
      </c>
      <c r="D249" s="12" t="s">
        <v>834</v>
      </c>
      <c r="E249" s="8" t="s">
        <v>37</v>
      </c>
      <c r="F249" s="8" t="s">
        <v>70</v>
      </c>
      <c r="G249" s="4">
        <v>389.44</v>
      </c>
      <c r="H249" s="4"/>
      <c r="I249" s="71">
        <v>15.86</v>
      </c>
      <c r="J249" s="71">
        <f t="shared" si="47"/>
        <v>3.38</v>
      </c>
      <c r="K249" s="71">
        <f t="shared" si="45"/>
        <v>19.239999999999998</v>
      </c>
      <c r="L249" s="23">
        <f t="shared" si="56"/>
        <v>7492.8255999999992</v>
      </c>
      <c r="M249" s="23">
        <f t="shared" si="57"/>
        <v>0</v>
      </c>
      <c r="N249" s="23">
        <v>21.35</v>
      </c>
      <c r="O249" s="63">
        <f t="shared" si="46"/>
        <v>3.2578919084429978E-4</v>
      </c>
      <c r="P249" s="1"/>
    </row>
    <row r="250" spans="2:16" ht="78.75" x14ac:dyDescent="0.2">
      <c r="B250" s="8" t="s">
        <v>350</v>
      </c>
      <c r="C250" s="10">
        <v>93369</v>
      </c>
      <c r="D250" s="12" t="s">
        <v>835</v>
      </c>
      <c r="E250" s="8" t="s">
        <v>37</v>
      </c>
      <c r="F250" s="8" t="s">
        <v>70</v>
      </c>
      <c r="G250" s="4">
        <v>1.5</v>
      </c>
      <c r="H250" s="4"/>
      <c r="I250" s="71">
        <v>11.33</v>
      </c>
      <c r="J250" s="71">
        <f t="shared" si="47"/>
        <v>2.41</v>
      </c>
      <c r="K250" s="71">
        <f t="shared" si="45"/>
        <v>13.74</v>
      </c>
      <c r="L250" s="23">
        <f t="shared" si="56"/>
        <v>20.61</v>
      </c>
      <c r="M250" s="23">
        <f t="shared" si="57"/>
        <v>0</v>
      </c>
      <c r="N250" s="23">
        <v>21.35</v>
      </c>
      <c r="O250" s="63">
        <f t="shared" si="46"/>
        <v>8.9612591854547088E-7</v>
      </c>
      <c r="P250" s="1"/>
    </row>
    <row r="251" spans="2:16" ht="63" x14ac:dyDescent="0.2">
      <c r="B251" s="8" t="s">
        <v>351</v>
      </c>
      <c r="C251" s="10">
        <v>100995</v>
      </c>
      <c r="D251" s="12" t="s">
        <v>817</v>
      </c>
      <c r="E251" s="8" t="s">
        <v>37</v>
      </c>
      <c r="F251" s="8" t="s">
        <v>76</v>
      </c>
      <c r="G251" s="4">
        <v>447.38</v>
      </c>
      <c r="H251" s="4"/>
      <c r="I251" s="71">
        <v>3.21</v>
      </c>
      <c r="J251" s="71">
        <f t="shared" si="47"/>
        <v>0.68</v>
      </c>
      <c r="K251" s="71">
        <f t="shared" si="45"/>
        <v>3.89</v>
      </c>
      <c r="L251" s="23">
        <f t="shared" si="56"/>
        <v>1740.3081999999999</v>
      </c>
      <c r="M251" s="23">
        <f t="shared" si="57"/>
        <v>0</v>
      </c>
      <c r="N251" s="23">
        <v>21.35</v>
      </c>
      <c r="O251" s="63">
        <f t="shared" si="46"/>
        <v>7.5668863865949296E-5</v>
      </c>
      <c r="P251" s="1"/>
    </row>
    <row r="252" spans="2:16" ht="31.5" x14ac:dyDescent="0.2">
      <c r="B252" s="8" t="s">
        <v>352</v>
      </c>
      <c r="C252" s="10">
        <v>101622</v>
      </c>
      <c r="D252" s="7" t="s">
        <v>975</v>
      </c>
      <c r="E252" s="8" t="s">
        <v>37</v>
      </c>
      <c r="F252" s="8" t="s">
        <v>70</v>
      </c>
      <c r="G252" s="4">
        <v>4.88</v>
      </c>
      <c r="H252" s="4"/>
      <c r="I252" s="71">
        <v>157.05000000000001</v>
      </c>
      <c r="J252" s="71">
        <f t="shared" si="47"/>
        <v>33.53</v>
      </c>
      <c r="K252" s="71">
        <f t="shared" si="45"/>
        <v>190.58</v>
      </c>
      <c r="L252" s="23">
        <f t="shared" si="56"/>
        <v>930.03039999999999</v>
      </c>
      <c r="M252" s="23">
        <f t="shared" si="57"/>
        <v>0</v>
      </c>
      <c r="N252" s="23">
        <v>21.35</v>
      </c>
      <c r="O252" s="63">
        <f t="shared" si="46"/>
        <v>4.0437862516992323E-5</v>
      </c>
      <c r="P252" s="1"/>
    </row>
    <row r="253" spans="2:16" ht="31.5" x14ac:dyDescent="0.2">
      <c r="B253" s="8" t="s">
        <v>353</v>
      </c>
      <c r="C253" s="8" t="s">
        <v>128</v>
      </c>
      <c r="D253" s="7" t="s">
        <v>129</v>
      </c>
      <c r="E253" s="31" t="s">
        <v>814</v>
      </c>
      <c r="F253" s="8" t="s">
        <v>70</v>
      </c>
      <c r="G253" s="4">
        <v>7.59</v>
      </c>
      <c r="H253" s="4"/>
      <c r="I253" s="71">
        <v>89.72</v>
      </c>
      <c r="J253" s="71">
        <f t="shared" si="47"/>
        <v>19.149999999999999</v>
      </c>
      <c r="K253" s="71">
        <f t="shared" si="45"/>
        <v>108.87</v>
      </c>
      <c r="L253" s="23">
        <f t="shared" si="56"/>
        <v>826.32330000000002</v>
      </c>
      <c r="M253" s="23">
        <f t="shared" si="57"/>
        <v>0</v>
      </c>
      <c r="N253" s="23">
        <v>21.35</v>
      </c>
      <c r="O253" s="63">
        <f t="shared" si="46"/>
        <v>3.5928662116837688E-5</v>
      </c>
      <c r="P253" s="1"/>
    </row>
    <row r="254" spans="2:16" ht="47.25" x14ac:dyDescent="0.2">
      <c r="B254" s="8" t="s">
        <v>354</v>
      </c>
      <c r="C254" s="10">
        <v>93598</v>
      </c>
      <c r="D254" s="7" t="s">
        <v>15</v>
      </c>
      <c r="E254" s="8" t="s">
        <v>37</v>
      </c>
      <c r="F254" s="8" t="s">
        <v>19</v>
      </c>
      <c r="G254" s="4">
        <v>493.77</v>
      </c>
      <c r="H254" s="4"/>
      <c r="I254" s="71">
        <v>1.1399999999999999</v>
      </c>
      <c r="J254" s="71">
        <f t="shared" si="47"/>
        <v>0.24</v>
      </c>
      <c r="K254" s="71">
        <f t="shared" si="45"/>
        <v>1.38</v>
      </c>
      <c r="L254" s="23">
        <f t="shared" si="56"/>
        <v>681.40259999999989</v>
      </c>
      <c r="M254" s="23">
        <f t="shared" si="57"/>
        <v>0</v>
      </c>
      <c r="N254" s="23">
        <v>21.35</v>
      </c>
      <c r="O254" s="63">
        <f t="shared" si="46"/>
        <v>2.9627488152560504E-5</v>
      </c>
      <c r="P254" s="1"/>
    </row>
    <row r="255" spans="2:16" ht="47.25" x14ac:dyDescent="0.2">
      <c r="B255" s="8" t="s">
        <v>355</v>
      </c>
      <c r="C255" s="10">
        <v>95879</v>
      </c>
      <c r="D255" s="7" t="s">
        <v>960</v>
      </c>
      <c r="E255" s="8" t="s">
        <v>37</v>
      </c>
      <c r="F255" s="8" t="s">
        <v>19</v>
      </c>
      <c r="G255" s="4">
        <v>5466.65</v>
      </c>
      <c r="H255" s="4"/>
      <c r="I255" s="71">
        <v>1.05</v>
      </c>
      <c r="J255" s="71">
        <f t="shared" si="47"/>
        <v>0.22</v>
      </c>
      <c r="K255" s="71">
        <f t="shared" si="45"/>
        <v>1.27</v>
      </c>
      <c r="L255" s="23">
        <f t="shared" si="56"/>
        <v>6942.6454999999996</v>
      </c>
      <c r="M255" s="23">
        <f t="shared" si="57"/>
        <v>0</v>
      </c>
      <c r="N255" s="23">
        <v>21.35</v>
      </c>
      <c r="O255" s="63">
        <f t="shared" si="46"/>
        <v>3.0186727684731101E-4</v>
      </c>
      <c r="P255" s="1"/>
    </row>
    <row r="256" spans="2:16" ht="31.5" x14ac:dyDescent="0.2">
      <c r="B256" s="8" t="s">
        <v>356</v>
      </c>
      <c r="C256" s="31" t="s">
        <v>818</v>
      </c>
      <c r="D256" s="7" t="s">
        <v>80</v>
      </c>
      <c r="E256" s="31" t="s">
        <v>814</v>
      </c>
      <c r="F256" s="8" t="s">
        <v>76</v>
      </c>
      <c r="G256" s="5"/>
      <c r="H256" s="5">
        <v>425.87</v>
      </c>
      <c r="I256" s="71">
        <v>28.8</v>
      </c>
      <c r="J256" s="71">
        <f t="shared" si="47"/>
        <v>4.4000000000000004</v>
      </c>
      <c r="K256" s="71">
        <f t="shared" si="45"/>
        <v>33.200000000000003</v>
      </c>
      <c r="L256" s="23">
        <f t="shared" si="56"/>
        <v>0</v>
      </c>
      <c r="M256" s="23">
        <f t="shared" si="57"/>
        <v>14138.884000000002</v>
      </c>
      <c r="N256" s="23">
        <v>15.28</v>
      </c>
      <c r="O256" s="63">
        <f t="shared" si="46"/>
        <v>6.1476081570634947E-4</v>
      </c>
    </row>
    <row r="257" spans="2:16" ht="31.5" x14ac:dyDescent="0.2">
      <c r="B257" s="8" t="s">
        <v>357</v>
      </c>
      <c r="C257" s="31" t="s">
        <v>837</v>
      </c>
      <c r="D257" s="7" t="s">
        <v>134</v>
      </c>
      <c r="E257" s="31" t="s">
        <v>814</v>
      </c>
      <c r="F257" s="8" t="s">
        <v>8</v>
      </c>
      <c r="G257" s="4">
        <v>313.16000000000003</v>
      </c>
      <c r="H257" s="4"/>
      <c r="I257" s="71">
        <v>1.48</v>
      </c>
      <c r="J257" s="71">
        <f t="shared" si="47"/>
        <v>0.31</v>
      </c>
      <c r="K257" s="71">
        <f t="shared" si="45"/>
        <v>1.79</v>
      </c>
      <c r="L257" s="23">
        <f t="shared" si="56"/>
        <v>560.55640000000005</v>
      </c>
      <c r="M257" s="23">
        <f t="shared" si="57"/>
        <v>0</v>
      </c>
      <c r="N257" s="23">
        <v>21.35</v>
      </c>
      <c r="O257" s="63">
        <f t="shared" si="46"/>
        <v>2.4373077091050095E-5</v>
      </c>
      <c r="P257" s="1"/>
    </row>
    <row r="258" spans="2:16" x14ac:dyDescent="0.2">
      <c r="B258" s="41" t="s">
        <v>358</v>
      </c>
      <c r="C258" s="41"/>
      <c r="D258" s="42" t="s">
        <v>136</v>
      </c>
      <c r="E258" s="41"/>
      <c r="F258" s="41"/>
      <c r="G258" s="43"/>
      <c r="H258" s="43"/>
      <c r="I258" s="18"/>
      <c r="J258" s="18">
        <f t="shared" si="47"/>
        <v>0</v>
      </c>
      <c r="K258" s="18">
        <f t="shared" si="45"/>
        <v>0</v>
      </c>
      <c r="L258" s="44">
        <f>SUM(L259)</f>
        <v>11042.876399999999</v>
      </c>
      <c r="M258" s="44">
        <f>SUM(M259)</f>
        <v>0</v>
      </c>
      <c r="N258" s="44"/>
      <c r="O258" s="66">
        <f t="shared" si="46"/>
        <v>4.8014593679447366E-4</v>
      </c>
      <c r="P258" s="1"/>
    </row>
    <row r="259" spans="2:16" ht="47.25" x14ac:dyDescent="0.2">
      <c r="B259" s="8" t="s">
        <v>359</v>
      </c>
      <c r="C259" s="31" t="s">
        <v>838</v>
      </c>
      <c r="D259" s="7" t="s">
        <v>976</v>
      </c>
      <c r="E259" s="31" t="s">
        <v>814</v>
      </c>
      <c r="F259" s="8" t="s">
        <v>9</v>
      </c>
      <c r="G259" s="4">
        <v>342.84</v>
      </c>
      <c r="H259" s="4"/>
      <c r="I259" s="71">
        <v>26.55</v>
      </c>
      <c r="J259" s="71">
        <f t="shared" si="47"/>
        <v>5.66</v>
      </c>
      <c r="K259" s="71">
        <f t="shared" si="45"/>
        <v>32.21</v>
      </c>
      <c r="L259" s="23">
        <f>K259*G259</f>
        <v>11042.876399999999</v>
      </c>
      <c r="M259" s="23">
        <f>K259*H259</f>
        <v>0</v>
      </c>
      <c r="N259" s="23">
        <v>21.35</v>
      </c>
      <c r="O259" s="63">
        <f t="shared" si="46"/>
        <v>4.8014593679447366E-4</v>
      </c>
      <c r="P259" s="1"/>
    </row>
    <row r="260" spans="2:16" x14ac:dyDescent="0.2">
      <c r="B260" s="41" t="s">
        <v>360</v>
      </c>
      <c r="C260" s="41"/>
      <c r="D260" s="42" t="s">
        <v>141</v>
      </c>
      <c r="E260" s="41"/>
      <c r="F260" s="41"/>
      <c r="G260" s="43"/>
      <c r="H260" s="43"/>
      <c r="I260" s="18"/>
      <c r="J260" s="18">
        <f t="shared" si="47"/>
        <v>0</v>
      </c>
      <c r="K260" s="18">
        <f t="shared" si="45"/>
        <v>0</v>
      </c>
      <c r="L260" s="44">
        <f>SUM(L261:L270)</f>
        <v>0</v>
      </c>
      <c r="M260" s="44">
        <f>SUM(M261:M270)</f>
        <v>14191.6441</v>
      </c>
      <c r="N260" s="44"/>
      <c r="O260" s="66">
        <f t="shared" si="46"/>
        <v>6.1705483283759882E-4</v>
      </c>
      <c r="P260" s="1"/>
    </row>
    <row r="261" spans="2:16" ht="63" x14ac:dyDescent="0.2">
      <c r="B261" s="8" t="s">
        <v>361</v>
      </c>
      <c r="C261" s="10">
        <v>101166</v>
      </c>
      <c r="D261" s="12" t="s">
        <v>840</v>
      </c>
      <c r="E261" s="8" t="s">
        <v>37</v>
      </c>
      <c r="F261" s="8" t="s">
        <v>70</v>
      </c>
      <c r="G261" s="4"/>
      <c r="H261" s="4">
        <v>7.28</v>
      </c>
      <c r="I261" s="5">
        <v>528.67999999999995</v>
      </c>
      <c r="J261" s="5">
        <f t="shared" si="47"/>
        <v>112.87</v>
      </c>
      <c r="K261" s="5">
        <f t="shared" si="45"/>
        <v>641.54999999999995</v>
      </c>
      <c r="L261" s="23">
        <f t="shared" ref="L261:L270" si="58">K261*G261</f>
        <v>0</v>
      </c>
      <c r="M261" s="23">
        <f t="shared" ref="M261:M270" si="59">K261*H261</f>
        <v>4670.4839999999995</v>
      </c>
      <c r="N261" s="23">
        <v>21.35</v>
      </c>
      <c r="O261" s="63">
        <f t="shared" si="46"/>
        <v>2.0307335102144226E-4</v>
      </c>
      <c r="P261" s="1"/>
    </row>
    <row r="262" spans="2:16" ht="47.25" x14ac:dyDescent="0.2">
      <c r="B262" s="8" t="s">
        <v>362</v>
      </c>
      <c r="C262" s="10">
        <v>87878</v>
      </c>
      <c r="D262" s="7" t="s">
        <v>363</v>
      </c>
      <c r="E262" s="8" t="s">
        <v>37</v>
      </c>
      <c r="F262" s="8" t="s">
        <v>38</v>
      </c>
      <c r="G262" s="4"/>
      <c r="H262" s="4">
        <v>104</v>
      </c>
      <c r="I262" s="5">
        <v>4</v>
      </c>
      <c r="J262" s="5">
        <f t="shared" si="47"/>
        <v>0.85</v>
      </c>
      <c r="K262" s="5">
        <f t="shared" si="45"/>
        <v>4.8499999999999996</v>
      </c>
      <c r="L262" s="23">
        <f t="shared" si="58"/>
        <v>0</v>
      </c>
      <c r="M262" s="23">
        <f t="shared" si="59"/>
        <v>504.4</v>
      </c>
      <c r="N262" s="23">
        <v>21.35</v>
      </c>
      <c r="O262" s="63">
        <f t="shared" si="46"/>
        <v>2.1931388321898861E-5</v>
      </c>
      <c r="P262" s="1"/>
    </row>
    <row r="263" spans="2:16" ht="78.75" x14ac:dyDescent="0.2">
      <c r="B263" s="8" t="s">
        <v>364</v>
      </c>
      <c r="C263" s="10">
        <v>89048</v>
      </c>
      <c r="D263" s="12" t="s">
        <v>841</v>
      </c>
      <c r="E263" s="8" t="s">
        <v>37</v>
      </c>
      <c r="F263" s="8" t="s">
        <v>38</v>
      </c>
      <c r="G263" s="4"/>
      <c r="H263" s="4">
        <v>104</v>
      </c>
      <c r="I263" s="5">
        <v>31.73</v>
      </c>
      <c r="J263" s="5">
        <f t="shared" si="47"/>
        <v>6.77</v>
      </c>
      <c r="K263" s="5">
        <f t="shared" si="45"/>
        <v>38.5</v>
      </c>
      <c r="L263" s="23">
        <f t="shared" si="58"/>
        <v>0</v>
      </c>
      <c r="M263" s="23">
        <f t="shared" si="59"/>
        <v>4004</v>
      </c>
      <c r="N263" s="23">
        <v>21.35</v>
      </c>
      <c r="O263" s="63">
        <f t="shared" si="46"/>
        <v>1.740945258542487E-4</v>
      </c>
      <c r="P263" s="1"/>
    </row>
    <row r="264" spans="2:16" ht="47.25" x14ac:dyDescent="0.2">
      <c r="B264" s="8" t="s">
        <v>365</v>
      </c>
      <c r="C264" s="10">
        <v>88489</v>
      </c>
      <c r="D264" s="12" t="s">
        <v>842</v>
      </c>
      <c r="E264" s="8" t="s">
        <v>37</v>
      </c>
      <c r="F264" s="8" t="s">
        <v>38</v>
      </c>
      <c r="G264" s="4"/>
      <c r="H264" s="4">
        <v>104</v>
      </c>
      <c r="I264" s="5">
        <v>10.72</v>
      </c>
      <c r="J264" s="5">
        <f t="shared" si="47"/>
        <v>2.2799999999999998</v>
      </c>
      <c r="K264" s="5">
        <f t="shared" si="45"/>
        <v>13</v>
      </c>
      <c r="L264" s="23">
        <f t="shared" si="58"/>
        <v>0</v>
      </c>
      <c r="M264" s="23">
        <f t="shared" si="59"/>
        <v>1352</v>
      </c>
      <c r="N264" s="23">
        <v>21.35</v>
      </c>
      <c r="O264" s="63">
        <f t="shared" si="46"/>
        <v>5.8785164574161896E-5</v>
      </c>
      <c r="P264" s="1"/>
    </row>
    <row r="265" spans="2:16" ht="47.25" x14ac:dyDescent="0.2">
      <c r="B265" s="8" t="s">
        <v>366</v>
      </c>
      <c r="C265" s="10">
        <v>89446</v>
      </c>
      <c r="D265" s="12" t="s">
        <v>843</v>
      </c>
      <c r="E265" s="8" t="s">
        <v>37</v>
      </c>
      <c r="F265" s="8" t="s">
        <v>149</v>
      </c>
      <c r="G265" s="4"/>
      <c r="H265" s="4">
        <v>111.59</v>
      </c>
      <c r="I265" s="5">
        <v>4.51</v>
      </c>
      <c r="J265" s="5">
        <f t="shared" si="47"/>
        <v>0.96</v>
      </c>
      <c r="K265" s="5">
        <f t="shared" si="45"/>
        <v>5.47</v>
      </c>
      <c r="L265" s="23">
        <f t="shared" si="58"/>
        <v>0</v>
      </c>
      <c r="M265" s="23">
        <f t="shared" si="59"/>
        <v>610.39729999999997</v>
      </c>
      <c r="N265" s="23">
        <v>21.35</v>
      </c>
      <c r="O265" s="63">
        <f t="shared" si="46"/>
        <v>2.6540166964588809E-5</v>
      </c>
      <c r="P265" s="1"/>
    </row>
    <row r="266" spans="2:16" ht="47.25" x14ac:dyDescent="0.2">
      <c r="B266" s="8" t="s">
        <v>367</v>
      </c>
      <c r="C266" s="10">
        <v>89449</v>
      </c>
      <c r="D266" s="12" t="s">
        <v>844</v>
      </c>
      <c r="E266" s="8" t="s">
        <v>37</v>
      </c>
      <c r="F266" s="8" t="s">
        <v>149</v>
      </c>
      <c r="G266" s="4"/>
      <c r="H266" s="4">
        <v>33.479999999999997</v>
      </c>
      <c r="I266" s="5">
        <v>14.99</v>
      </c>
      <c r="J266" s="5">
        <f t="shared" si="47"/>
        <v>3.2</v>
      </c>
      <c r="K266" s="5">
        <f t="shared" ref="K266:K329" si="60">J266+I266</f>
        <v>18.190000000000001</v>
      </c>
      <c r="L266" s="23">
        <f t="shared" si="58"/>
        <v>0</v>
      </c>
      <c r="M266" s="23">
        <f t="shared" si="59"/>
        <v>609.00120000000004</v>
      </c>
      <c r="N266" s="23">
        <v>21.35</v>
      </c>
      <c r="O266" s="63">
        <f t="shared" ref="O266:O329" si="61">(M266+L266)/($M$596+$L$596)</f>
        <v>2.6479464325341778E-5</v>
      </c>
      <c r="P266" s="1"/>
    </row>
    <row r="267" spans="2:16" ht="47.25" x14ac:dyDescent="0.2">
      <c r="B267" s="8" t="s">
        <v>368</v>
      </c>
      <c r="C267" s="10">
        <v>89450</v>
      </c>
      <c r="D267" s="12" t="s">
        <v>845</v>
      </c>
      <c r="E267" s="8" t="s">
        <v>37</v>
      </c>
      <c r="F267" s="8" t="s">
        <v>149</v>
      </c>
      <c r="G267" s="4"/>
      <c r="H267" s="4">
        <v>22.32</v>
      </c>
      <c r="I267" s="5">
        <v>23.93</v>
      </c>
      <c r="J267" s="5">
        <f t="shared" si="47"/>
        <v>5.0999999999999996</v>
      </c>
      <c r="K267" s="5">
        <f t="shared" si="60"/>
        <v>29.03</v>
      </c>
      <c r="L267" s="23">
        <f t="shared" si="58"/>
        <v>0</v>
      </c>
      <c r="M267" s="23">
        <f t="shared" si="59"/>
        <v>647.94960000000003</v>
      </c>
      <c r="N267" s="23">
        <v>21.35</v>
      </c>
      <c r="O267" s="63">
        <f t="shared" si="61"/>
        <v>2.8172946650711813E-5</v>
      </c>
      <c r="P267" s="1"/>
    </row>
    <row r="268" spans="2:16" ht="47.25" x14ac:dyDescent="0.2">
      <c r="B268" s="8" t="s">
        <v>369</v>
      </c>
      <c r="C268" s="10">
        <v>89451</v>
      </c>
      <c r="D268" s="12" t="s">
        <v>846</v>
      </c>
      <c r="E268" s="8" t="s">
        <v>37</v>
      </c>
      <c r="F268" s="8" t="s">
        <v>149</v>
      </c>
      <c r="G268" s="4"/>
      <c r="H268" s="4">
        <v>11.16</v>
      </c>
      <c r="I268" s="5">
        <v>38.82</v>
      </c>
      <c r="J268" s="5">
        <f t="shared" si="47"/>
        <v>8.2799999999999994</v>
      </c>
      <c r="K268" s="5">
        <f t="shared" si="60"/>
        <v>47.1</v>
      </c>
      <c r="L268" s="23">
        <f t="shared" si="58"/>
        <v>0</v>
      </c>
      <c r="M268" s="23">
        <f t="shared" si="59"/>
        <v>525.63599999999997</v>
      </c>
      <c r="N268" s="23">
        <v>21.35</v>
      </c>
      <c r="O268" s="63">
        <f t="shared" si="61"/>
        <v>2.28547328151658E-5</v>
      </c>
      <c r="P268" s="1"/>
    </row>
    <row r="269" spans="2:16" ht="78.75" x14ac:dyDescent="0.2">
      <c r="B269" s="8" t="s">
        <v>370</v>
      </c>
      <c r="C269" s="8" t="s">
        <v>154</v>
      </c>
      <c r="D269" s="12" t="s">
        <v>847</v>
      </c>
      <c r="E269" s="8" t="s">
        <v>34</v>
      </c>
      <c r="F269" s="8" t="s">
        <v>149</v>
      </c>
      <c r="G269" s="4"/>
      <c r="H269" s="4">
        <v>11.16</v>
      </c>
      <c r="I269" s="5">
        <v>61.63</v>
      </c>
      <c r="J269" s="5">
        <f t="shared" si="47"/>
        <v>13.15</v>
      </c>
      <c r="K269" s="5">
        <f t="shared" si="60"/>
        <v>74.78</v>
      </c>
      <c r="L269" s="23">
        <f t="shared" si="58"/>
        <v>0</v>
      </c>
      <c r="M269" s="23">
        <f t="shared" si="59"/>
        <v>834.54480000000001</v>
      </c>
      <c r="N269" s="23">
        <v>21.35</v>
      </c>
      <c r="O269" s="63">
        <f t="shared" si="61"/>
        <v>3.6286134180851351E-5</v>
      </c>
      <c r="P269" s="1"/>
    </row>
    <row r="270" spans="2:16" ht="47.25" x14ac:dyDescent="0.2">
      <c r="B270" s="8" t="s">
        <v>371</v>
      </c>
      <c r="C270" s="10">
        <v>89849</v>
      </c>
      <c r="D270" s="12" t="s">
        <v>848</v>
      </c>
      <c r="E270" s="8" t="s">
        <v>37</v>
      </c>
      <c r="F270" s="8" t="s">
        <v>149</v>
      </c>
      <c r="G270" s="4"/>
      <c r="H270" s="4">
        <v>8.3699999999999992</v>
      </c>
      <c r="I270" s="5">
        <v>42.66</v>
      </c>
      <c r="J270" s="5">
        <f t="shared" ref="J270:J333" si="62">TRUNC((N270/100)*I270,2)</f>
        <v>9.1</v>
      </c>
      <c r="K270" s="5">
        <f t="shared" si="60"/>
        <v>51.76</v>
      </c>
      <c r="L270" s="23">
        <f t="shared" si="58"/>
        <v>0</v>
      </c>
      <c r="M270" s="23">
        <f t="shared" si="59"/>
        <v>433.23119999999994</v>
      </c>
      <c r="N270" s="23">
        <v>21.35</v>
      </c>
      <c r="O270" s="63">
        <f t="shared" si="61"/>
        <v>1.8836958129187606E-5</v>
      </c>
      <c r="P270" s="1"/>
    </row>
    <row r="271" spans="2:16" x14ac:dyDescent="0.2">
      <c r="B271" s="41" t="s">
        <v>372</v>
      </c>
      <c r="C271" s="41"/>
      <c r="D271" s="42" t="s">
        <v>5</v>
      </c>
      <c r="E271" s="41"/>
      <c r="F271" s="41"/>
      <c r="G271" s="43"/>
      <c r="H271" s="43"/>
      <c r="I271" s="18"/>
      <c r="J271" s="18">
        <f t="shared" si="62"/>
        <v>0</v>
      </c>
      <c r="K271" s="18">
        <f t="shared" si="60"/>
        <v>0</v>
      </c>
      <c r="L271" s="44">
        <f>SUM(L272:L289)</f>
        <v>605117.56430000009</v>
      </c>
      <c r="M271" s="44">
        <f>SUM(M272:M289)</f>
        <v>125928.90359999999</v>
      </c>
      <c r="N271" s="44"/>
      <c r="O271" s="66">
        <f t="shared" si="61"/>
        <v>3.1786011040577856E-2</v>
      </c>
      <c r="P271" s="1"/>
    </row>
    <row r="272" spans="2:16" ht="31.5" x14ac:dyDescent="0.2">
      <c r="B272" s="8" t="s">
        <v>373</v>
      </c>
      <c r="C272" s="8" t="s">
        <v>158</v>
      </c>
      <c r="D272" s="7" t="s">
        <v>159</v>
      </c>
      <c r="E272" s="31" t="s">
        <v>814</v>
      </c>
      <c r="F272" s="8" t="s">
        <v>7</v>
      </c>
      <c r="G272" s="4">
        <v>378.27</v>
      </c>
      <c r="H272" s="4"/>
      <c r="I272" s="71">
        <v>6.64</v>
      </c>
      <c r="J272" s="71">
        <f t="shared" si="62"/>
        <v>1.41</v>
      </c>
      <c r="K272" s="71">
        <f t="shared" si="60"/>
        <v>8.0499999999999989</v>
      </c>
      <c r="L272" s="23">
        <f t="shared" ref="L272:L289" si="63">K272*G272</f>
        <v>3045.0734999999995</v>
      </c>
      <c r="M272" s="23">
        <f t="shared" ref="M272:M289" si="64">K272*H272</f>
        <v>0</v>
      </c>
      <c r="N272" s="23">
        <v>21.35</v>
      </c>
      <c r="O272" s="63">
        <f t="shared" si="61"/>
        <v>1.3240025653692245E-4</v>
      </c>
      <c r="P272" s="1"/>
    </row>
    <row r="273" spans="2:16" ht="47.25" x14ac:dyDescent="0.2">
      <c r="B273" s="8" t="s">
        <v>374</v>
      </c>
      <c r="C273" s="10">
        <v>97087</v>
      </c>
      <c r="D273" s="12" t="s">
        <v>849</v>
      </c>
      <c r="E273" s="8" t="s">
        <v>37</v>
      </c>
      <c r="F273" s="8" t="s">
        <v>38</v>
      </c>
      <c r="G273" s="4">
        <v>300.60000000000002</v>
      </c>
      <c r="H273" s="4"/>
      <c r="I273" s="5">
        <v>2.41</v>
      </c>
      <c r="J273" s="5">
        <f t="shared" si="62"/>
        <v>0.51</v>
      </c>
      <c r="K273" s="5">
        <f t="shared" si="60"/>
        <v>2.92</v>
      </c>
      <c r="L273" s="23">
        <f t="shared" si="63"/>
        <v>877.75200000000007</v>
      </c>
      <c r="M273" s="23">
        <f t="shared" si="64"/>
        <v>0</v>
      </c>
      <c r="N273" s="23">
        <v>21.35</v>
      </c>
      <c r="O273" s="63">
        <f t="shared" si="61"/>
        <v>3.8164789774629995E-5</v>
      </c>
      <c r="P273" s="1"/>
    </row>
    <row r="274" spans="2:16" ht="31.5" x14ac:dyDescent="0.2">
      <c r="B274" s="8" t="s">
        <v>375</v>
      </c>
      <c r="C274" s="8" t="s">
        <v>162</v>
      </c>
      <c r="D274" s="48" t="s">
        <v>163</v>
      </c>
      <c r="E274" s="31" t="s">
        <v>814</v>
      </c>
      <c r="F274" s="8" t="s">
        <v>38</v>
      </c>
      <c r="G274" s="4">
        <v>46.76</v>
      </c>
      <c r="H274" s="4"/>
      <c r="I274" s="5">
        <v>13.48</v>
      </c>
      <c r="J274" s="5">
        <f t="shared" si="62"/>
        <v>2.87</v>
      </c>
      <c r="K274" s="5">
        <f t="shared" si="60"/>
        <v>16.350000000000001</v>
      </c>
      <c r="L274" s="23">
        <f t="shared" si="63"/>
        <v>764.52600000000007</v>
      </c>
      <c r="M274" s="23">
        <f t="shared" si="64"/>
        <v>0</v>
      </c>
      <c r="N274" s="23">
        <v>21.35</v>
      </c>
      <c r="O274" s="63">
        <f t="shared" si="61"/>
        <v>3.3241706162149184E-5</v>
      </c>
      <c r="P274" s="1"/>
    </row>
    <row r="275" spans="2:16" ht="47.25" x14ac:dyDescent="0.2">
      <c r="B275" s="8" t="s">
        <v>376</v>
      </c>
      <c r="C275" s="10">
        <v>88629</v>
      </c>
      <c r="D275" s="49" t="s">
        <v>850</v>
      </c>
      <c r="E275" s="8" t="s">
        <v>37</v>
      </c>
      <c r="F275" s="8" t="s">
        <v>70</v>
      </c>
      <c r="G275" s="4">
        <v>3.01</v>
      </c>
      <c r="H275" s="4"/>
      <c r="I275" s="5">
        <v>515.03</v>
      </c>
      <c r="J275" s="5">
        <f t="shared" si="62"/>
        <v>109.95</v>
      </c>
      <c r="K275" s="5">
        <f t="shared" si="60"/>
        <v>624.98</v>
      </c>
      <c r="L275" s="23">
        <f t="shared" si="63"/>
        <v>1881.1897999999999</v>
      </c>
      <c r="M275" s="23">
        <f t="shared" si="64"/>
        <v>0</v>
      </c>
      <c r="N275" s="23">
        <v>21.35</v>
      </c>
      <c r="O275" s="63">
        <f t="shared" si="61"/>
        <v>8.1794417151061168E-5</v>
      </c>
      <c r="P275" s="1"/>
    </row>
    <row r="276" spans="2:16" ht="31.5" x14ac:dyDescent="0.2">
      <c r="B276" s="8" t="s">
        <v>377</v>
      </c>
      <c r="C276" s="8" t="s">
        <v>166</v>
      </c>
      <c r="D276" s="7" t="s">
        <v>1002</v>
      </c>
      <c r="E276" s="31" t="s">
        <v>814</v>
      </c>
      <c r="F276" s="8" t="s">
        <v>8</v>
      </c>
      <c r="G276" s="4">
        <v>130.26</v>
      </c>
      <c r="H276" s="4"/>
      <c r="I276" s="71">
        <v>500.6</v>
      </c>
      <c r="J276" s="71">
        <f t="shared" si="62"/>
        <v>106.87</v>
      </c>
      <c r="K276" s="71">
        <f t="shared" si="60"/>
        <v>607.47</v>
      </c>
      <c r="L276" s="23">
        <f t="shared" si="63"/>
        <v>79129.042199999996</v>
      </c>
      <c r="M276" s="23">
        <f t="shared" si="64"/>
        <v>0</v>
      </c>
      <c r="N276" s="23">
        <v>21.35</v>
      </c>
      <c r="O276" s="63">
        <f t="shared" si="61"/>
        <v>3.4405427280494094E-3</v>
      </c>
      <c r="P276" s="1"/>
    </row>
    <row r="277" spans="2:16" ht="31.5" x14ac:dyDescent="0.2">
      <c r="B277" s="8" t="s">
        <v>378</v>
      </c>
      <c r="C277" s="8" t="s">
        <v>168</v>
      </c>
      <c r="D277" s="48" t="s">
        <v>169</v>
      </c>
      <c r="E277" s="31" t="s">
        <v>814</v>
      </c>
      <c r="F277" s="8" t="s">
        <v>9</v>
      </c>
      <c r="G277" s="4">
        <v>1125.8499999999999</v>
      </c>
      <c r="H277" s="4"/>
      <c r="I277" s="5">
        <v>42.02</v>
      </c>
      <c r="J277" s="5">
        <f t="shared" si="62"/>
        <v>8.9700000000000006</v>
      </c>
      <c r="K277" s="5">
        <f t="shared" si="60"/>
        <v>50.99</v>
      </c>
      <c r="L277" s="23">
        <f t="shared" si="63"/>
        <v>57407.091499999995</v>
      </c>
      <c r="M277" s="23">
        <f t="shared" si="64"/>
        <v>0</v>
      </c>
      <c r="N277" s="23">
        <v>21.35</v>
      </c>
      <c r="O277" s="63">
        <f t="shared" si="61"/>
        <v>2.4960690248161761E-3</v>
      </c>
      <c r="P277" s="1"/>
    </row>
    <row r="278" spans="2:16" ht="47.25" x14ac:dyDescent="0.2">
      <c r="B278" s="8" t="s">
        <v>379</v>
      </c>
      <c r="C278" s="10">
        <v>92915</v>
      </c>
      <c r="D278" s="48" t="s">
        <v>1001</v>
      </c>
      <c r="E278" s="8" t="s">
        <v>37</v>
      </c>
      <c r="F278" s="8" t="s">
        <v>171</v>
      </c>
      <c r="G278" s="4">
        <v>3006</v>
      </c>
      <c r="H278" s="4"/>
      <c r="I278" s="71">
        <v>14.25</v>
      </c>
      <c r="J278" s="71">
        <f t="shared" si="62"/>
        <v>3.04</v>
      </c>
      <c r="K278" s="71">
        <f t="shared" si="60"/>
        <v>17.29</v>
      </c>
      <c r="L278" s="23">
        <f t="shared" si="63"/>
        <v>51973.74</v>
      </c>
      <c r="M278" s="23">
        <f t="shared" si="64"/>
        <v>0</v>
      </c>
      <c r="N278" s="23">
        <v>21.35</v>
      </c>
      <c r="O278" s="63">
        <f t="shared" si="61"/>
        <v>2.2598260794635364E-3</v>
      </c>
      <c r="P278" s="1"/>
    </row>
    <row r="279" spans="2:16" ht="47.25" x14ac:dyDescent="0.2">
      <c r="B279" s="8" t="s">
        <v>380</v>
      </c>
      <c r="C279" s="10">
        <v>92916</v>
      </c>
      <c r="D279" s="48" t="s">
        <v>1000</v>
      </c>
      <c r="E279" s="8" t="s">
        <v>37</v>
      </c>
      <c r="F279" s="8" t="s">
        <v>171</v>
      </c>
      <c r="G279" s="4">
        <v>5010</v>
      </c>
      <c r="H279" s="4"/>
      <c r="I279" s="71">
        <v>12.38</v>
      </c>
      <c r="J279" s="71">
        <f t="shared" si="62"/>
        <v>2.64</v>
      </c>
      <c r="K279" s="71">
        <f t="shared" si="60"/>
        <v>15.020000000000001</v>
      </c>
      <c r="L279" s="23">
        <f t="shared" si="63"/>
        <v>75250.200000000012</v>
      </c>
      <c r="M279" s="23">
        <f t="shared" si="64"/>
        <v>0</v>
      </c>
      <c r="N279" s="23">
        <v>21.35</v>
      </c>
      <c r="O279" s="63">
        <f t="shared" si="61"/>
        <v>3.2718900822770697E-3</v>
      </c>
      <c r="P279" s="1"/>
    </row>
    <row r="280" spans="2:16" ht="31.5" x14ac:dyDescent="0.2">
      <c r="B280" s="8" t="s">
        <v>381</v>
      </c>
      <c r="C280" s="8" t="s">
        <v>186</v>
      </c>
      <c r="D280" s="7" t="s">
        <v>1006</v>
      </c>
      <c r="E280" s="31" t="s">
        <v>814</v>
      </c>
      <c r="F280" s="8" t="s">
        <v>11</v>
      </c>
      <c r="G280" s="4"/>
      <c r="H280" s="4">
        <v>3</v>
      </c>
      <c r="I280" s="71">
        <v>12287.38</v>
      </c>
      <c r="J280" s="71">
        <f t="shared" si="62"/>
        <v>2623.35</v>
      </c>
      <c r="K280" s="71">
        <f t="shared" si="60"/>
        <v>14910.73</v>
      </c>
      <c r="L280" s="23">
        <f t="shared" si="63"/>
        <v>0</v>
      </c>
      <c r="M280" s="23">
        <f t="shared" si="64"/>
        <v>44732.19</v>
      </c>
      <c r="N280" s="23">
        <v>21.35</v>
      </c>
      <c r="O280" s="63">
        <f t="shared" si="61"/>
        <v>1.9449623897283129E-3</v>
      </c>
      <c r="P280" s="1"/>
    </row>
    <row r="281" spans="2:16" ht="78.75" x14ac:dyDescent="0.2">
      <c r="B281" s="8" t="s">
        <v>382</v>
      </c>
      <c r="C281" s="10">
        <v>94273</v>
      </c>
      <c r="D281" s="7" t="s">
        <v>178</v>
      </c>
      <c r="E281" s="8" t="s">
        <v>37</v>
      </c>
      <c r="F281" s="8" t="s">
        <v>149</v>
      </c>
      <c r="G281" s="4">
        <v>3561.92</v>
      </c>
      <c r="H281" s="4">
        <v>913.76</v>
      </c>
      <c r="I281" s="71">
        <v>40.83</v>
      </c>
      <c r="J281" s="71">
        <f t="shared" si="62"/>
        <v>8.7100000000000009</v>
      </c>
      <c r="K281" s="71">
        <f t="shared" si="60"/>
        <v>49.54</v>
      </c>
      <c r="L281" s="23">
        <f t="shared" si="63"/>
        <v>176457.51680000001</v>
      </c>
      <c r="M281" s="23">
        <f t="shared" si="64"/>
        <v>45267.670399999995</v>
      </c>
      <c r="N281" s="23">
        <v>21.35</v>
      </c>
      <c r="O281" s="63">
        <f t="shared" si="61"/>
        <v>9.6406446891929409E-3</v>
      </c>
      <c r="P281" s="1"/>
    </row>
    <row r="282" spans="2:16" ht="31.5" x14ac:dyDescent="0.2">
      <c r="B282" s="8" t="s">
        <v>383</v>
      </c>
      <c r="C282" s="10">
        <v>102498</v>
      </c>
      <c r="D282" s="7" t="s">
        <v>180</v>
      </c>
      <c r="E282" s="8" t="s">
        <v>37</v>
      </c>
      <c r="F282" s="8" t="s">
        <v>149</v>
      </c>
      <c r="G282" s="4">
        <v>3561.92</v>
      </c>
      <c r="H282" s="4">
        <v>913.76</v>
      </c>
      <c r="I282" s="5">
        <v>1.37</v>
      </c>
      <c r="J282" s="5">
        <f t="shared" si="62"/>
        <v>0.28999999999999998</v>
      </c>
      <c r="K282" s="5">
        <f t="shared" si="60"/>
        <v>1.6600000000000001</v>
      </c>
      <c r="L282" s="23">
        <f t="shared" si="63"/>
        <v>5912.7872000000007</v>
      </c>
      <c r="M282" s="23">
        <f t="shared" si="64"/>
        <v>1516.8416000000002</v>
      </c>
      <c r="N282" s="23">
        <v>21.35</v>
      </c>
      <c r="O282" s="63">
        <f t="shared" si="61"/>
        <v>3.2304138441784986E-4</v>
      </c>
      <c r="P282" s="1"/>
    </row>
    <row r="283" spans="2:16" ht="31.5" x14ac:dyDescent="0.2">
      <c r="B283" s="8" t="s">
        <v>384</v>
      </c>
      <c r="C283" s="10">
        <v>94287</v>
      </c>
      <c r="D283" s="7" t="s">
        <v>1005</v>
      </c>
      <c r="E283" s="8" t="s">
        <v>37</v>
      </c>
      <c r="F283" s="8" t="s">
        <v>149</v>
      </c>
      <c r="G283" s="4">
        <v>3561.92</v>
      </c>
      <c r="H283" s="4">
        <v>913.76</v>
      </c>
      <c r="I283" s="71">
        <v>31.04</v>
      </c>
      <c r="J283" s="71">
        <f t="shared" si="62"/>
        <v>6.62</v>
      </c>
      <c r="K283" s="71">
        <f t="shared" si="60"/>
        <v>37.659999999999997</v>
      </c>
      <c r="L283" s="23">
        <f t="shared" si="63"/>
        <v>134141.90719999999</v>
      </c>
      <c r="M283" s="23">
        <f t="shared" si="64"/>
        <v>34412.201599999993</v>
      </c>
      <c r="N283" s="23">
        <v>21.35</v>
      </c>
      <c r="O283" s="63">
        <f t="shared" si="61"/>
        <v>7.3287581549254356E-3</v>
      </c>
      <c r="P283" s="1"/>
    </row>
    <row r="284" spans="2:16" ht="31.5" x14ac:dyDescent="0.2">
      <c r="B284" s="8" t="s">
        <v>385</v>
      </c>
      <c r="C284" s="10">
        <v>2003391</v>
      </c>
      <c r="D284" s="7" t="s">
        <v>386</v>
      </c>
      <c r="E284" s="8" t="s">
        <v>73</v>
      </c>
      <c r="F284" s="8" t="s">
        <v>7</v>
      </c>
      <c r="G284" s="4">
        <v>5.6</v>
      </c>
      <c r="H284" s="4"/>
      <c r="I284" s="5">
        <v>112.35</v>
      </c>
      <c r="J284" s="5">
        <f t="shared" si="62"/>
        <v>23.98</v>
      </c>
      <c r="K284" s="5">
        <f t="shared" si="60"/>
        <v>136.32999999999998</v>
      </c>
      <c r="L284" s="23">
        <f t="shared" si="63"/>
        <v>763.44799999999987</v>
      </c>
      <c r="M284" s="23">
        <f t="shared" si="64"/>
        <v>0</v>
      </c>
      <c r="N284" s="23">
        <v>21.35</v>
      </c>
      <c r="O284" s="63">
        <f t="shared" si="61"/>
        <v>3.3194834559034572E-5</v>
      </c>
      <c r="P284" s="1"/>
    </row>
    <row r="285" spans="2:16" ht="63" x14ac:dyDescent="0.2">
      <c r="B285" s="8" t="s">
        <v>387</v>
      </c>
      <c r="C285" s="10">
        <v>102739</v>
      </c>
      <c r="D285" s="12" t="s">
        <v>851</v>
      </c>
      <c r="E285" s="8" t="s">
        <v>37</v>
      </c>
      <c r="F285" s="8" t="s">
        <v>28</v>
      </c>
      <c r="G285" s="4">
        <v>1</v>
      </c>
      <c r="H285" s="4"/>
      <c r="I285" s="5">
        <v>3016.32</v>
      </c>
      <c r="J285" s="5">
        <f t="shared" si="62"/>
        <v>643.98</v>
      </c>
      <c r="K285" s="5">
        <f t="shared" si="60"/>
        <v>3660.3</v>
      </c>
      <c r="L285" s="23">
        <f t="shared" si="63"/>
        <v>3660.3</v>
      </c>
      <c r="M285" s="23">
        <f t="shared" si="64"/>
        <v>0</v>
      </c>
      <c r="N285" s="23">
        <v>21.35</v>
      </c>
      <c r="O285" s="63">
        <f t="shared" si="61"/>
        <v>1.5915039784822839E-4</v>
      </c>
      <c r="P285" s="1"/>
    </row>
    <row r="286" spans="2:16" ht="31.5" x14ac:dyDescent="0.2">
      <c r="B286" s="8" t="s">
        <v>388</v>
      </c>
      <c r="C286" s="36">
        <v>41781</v>
      </c>
      <c r="D286" s="7" t="s">
        <v>999</v>
      </c>
      <c r="E286" s="8" t="s">
        <v>37</v>
      </c>
      <c r="F286" s="8" t="s">
        <v>149</v>
      </c>
      <c r="G286" s="5">
        <v>44.27</v>
      </c>
      <c r="H286" s="5"/>
      <c r="I286" s="71">
        <v>251.94</v>
      </c>
      <c r="J286" s="71">
        <f t="shared" si="62"/>
        <v>38.49</v>
      </c>
      <c r="K286" s="71">
        <f t="shared" si="60"/>
        <v>290.43</v>
      </c>
      <c r="L286" s="23">
        <f t="shared" si="63"/>
        <v>12857.3361</v>
      </c>
      <c r="M286" s="23">
        <f t="shared" si="64"/>
        <v>0</v>
      </c>
      <c r="N286" s="23">
        <v>15.28</v>
      </c>
      <c r="O286" s="63">
        <f t="shared" si="61"/>
        <v>5.5903891910045328E-4</v>
      </c>
    </row>
    <row r="287" spans="2:16" ht="47.25" x14ac:dyDescent="0.2">
      <c r="B287" s="8" t="s">
        <v>389</v>
      </c>
      <c r="C287" s="8" t="s">
        <v>175</v>
      </c>
      <c r="D287" s="7" t="s">
        <v>176</v>
      </c>
      <c r="E287" s="8" t="s">
        <v>34</v>
      </c>
      <c r="F287" s="8" t="s">
        <v>149</v>
      </c>
      <c r="G287" s="4">
        <v>44.27</v>
      </c>
      <c r="H287" s="4"/>
      <c r="I287" s="71">
        <v>9.23</v>
      </c>
      <c r="J287" s="71">
        <f t="shared" si="62"/>
        <v>1.97</v>
      </c>
      <c r="K287" s="71">
        <f t="shared" si="60"/>
        <v>11.200000000000001</v>
      </c>
      <c r="L287" s="23">
        <f t="shared" si="63"/>
        <v>495.82400000000007</v>
      </c>
      <c r="M287" s="23">
        <f t="shared" si="64"/>
        <v>0</v>
      </c>
      <c r="N287" s="23">
        <v>21.35</v>
      </c>
      <c r="O287" s="63">
        <f t="shared" si="61"/>
        <v>2.1558502544245007E-5</v>
      </c>
      <c r="P287" s="1"/>
    </row>
    <row r="288" spans="2:16" ht="31.5" x14ac:dyDescent="0.2">
      <c r="B288" s="8" t="s">
        <v>390</v>
      </c>
      <c r="C288" s="8" t="s">
        <v>391</v>
      </c>
      <c r="D288" s="7" t="s">
        <v>392</v>
      </c>
      <c r="E288" s="31" t="s">
        <v>814</v>
      </c>
      <c r="F288" s="8" t="s">
        <v>53</v>
      </c>
      <c r="G288" s="4">
        <v>1</v>
      </c>
      <c r="H288" s="4"/>
      <c r="I288" s="5">
        <v>87.6</v>
      </c>
      <c r="J288" s="5">
        <f t="shared" si="62"/>
        <v>18.7</v>
      </c>
      <c r="K288" s="5">
        <f t="shared" si="60"/>
        <v>106.3</v>
      </c>
      <c r="L288" s="23">
        <f t="shared" si="63"/>
        <v>106.3</v>
      </c>
      <c r="M288" s="23">
        <f t="shared" si="64"/>
        <v>0</v>
      </c>
      <c r="N288" s="23">
        <v>21.35</v>
      </c>
      <c r="O288" s="63">
        <f t="shared" si="61"/>
        <v>4.6219400844921667E-6</v>
      </c>
      <c r="P288" s="1"/>
    </row>
    <row r="289" spans="2:16" ht="31.5" x14ac:dyDescent="0.2">
      <c r="B289" s="8" t="s">
        <v>393</v>
      </c>
      <c r="C289" s="10">
        <v>2003449</v>
      </c>
      <c r="D289" s="7" t="s">
        <v>394</v>
      </c>
      <c r="E289" s="8" t="s">
        <v>73</v>
      </c>
      <c r="F289" s="8" t="s">
        <v>53</v>
      </c>
      <c r="G289" s="4">
        <v>1</v>
      </c>
      <c r="H289" s="4"/>
      <c r="I289" s="5">
        <v>324.3</v>
      </c>
      <c r="J289" s="5">
        <f t="shared" si="62"/>
        <v>69.23</v>
      </c>
      <c r="K289" s="5">
        <f t="shared" si="60"/>
        <v>393.53000000000003</v>
      </c>
      <c r="L289" s="23">
        <f t="shared" si="63"/>
        <v>393.53000000000003</v>
      </c>
      <c r="M289" s="23">
        <f t="shared" si="64"/>
        <v>0</v>
      </c>
      <c r="N289" s="23">
        <v>21.35</v>
      </c>
      <c r="O289" s="63">
        <f t="shared" si="61"/>
        <v>1.7110743945909715E-5</v>
      </c>
      <c r="P289" s="1"/>
    </row>
    <row r="290" spans="2:16" x14ac:dyDescent="0.2">
      <c r="B290" s="41" t="s">
        <v>395</v>
      </c>
      <c r="C290" s="41"/>
      <c r="D290" s="42" t="s">
        <v>200</v>
      </c>
      <c r="E290" s="41"/>
      <c r="F290" s="41"/>
      <c r="G290" s="43"/>
      <c r="H290" s="43"/>
      <c r="I290" s="18"/>
      <c r="J290" s="18">
        <f t="shared" si="62"/>
        <v>0</v>
      </c>
      <c r="K290" s="18">
        <f t="shared" si="60"/>
        <v>0</v>
      </c>
      <c r="L290" s="44">
        <f>SUM(L291:L299)</f>
        <v>22605.932800000002</v>
      </c>
      <c r="M290" s="44">
        <f>SUM(M291:M299)</f>
        <v>0</v>
      </c>
      <c r="N290" s="44"/>
      <c r="O290" s="66">
        <f t="shared" si="61"/>
        <v>9.8290937869855376E-4</v>
      </c>
      <c r="P290" s="1"/>
    </row>
    <row r="291" spans="2:16" ht="78.75" x14ac:dyDescent="0.2">
      <c r="B291" s="8" t="s">
        <v>396</v>
      </c>
      <c r="C291" s="10">
        <v>90106</v>
      </c>
      <c r="D291" s="12" t="s">
        <v>856</v>
      </c>
      <c r="E291" s="8" t="s">
        <v>37</v>
      </c>
      <c r="F291" s="8" t="s">
        <v>70</v>
      </c>
      <c r="G291" s="4">
        <v>2.2200000000000002</v>
      </c>
      <c r="H291" s="4"/>
      <c r="I291" s="71">
        <v>5.63</v>
      </c>
      <c r="J291" s="71">
        <f t="shared" si="62"/>
        <v>1.2</v>
      </c>
      <c r="K291" s="71">
        <f t="shared" si="60"/>
        <v>6.83</v>
      </c>
      <c r="L291" s="23">
        <f t="shared" ref="L291:L298" si="65">K291*G291</f>
        <v>15.162600000000001</v>
      </c>
      <c r="M291" s="23">
        <f t="shared" ref="M291:M298" si="66">K291*H291</f>
        <v>0</v>
      </c>
      <c r="N291" s="23">
        <v>21.35</v>
      </c>
      <c r="O291" s="63">
        <f t="shared" si="61"/>
        <v>6.592721422871207E-7</v>
      </c>
      <c r="P291" s="1"/>
    </row>
    <row r="292" spans="2:16" ht="47.25" x14ac:dyDescent="0.2">
      <c r="B292" s="8" t="s">
        <v>397</v>
      </c>
      <c r="C292" s="10">
        <v>93358</v>
      </c>
      <c r="D292" s="12" t="s">
        <v>861</v>
      </c>
      <c r="E292" s="8" t="s">
        <v>37</v>
      </c>
      <c r="F292" s="8" t="s">
        <v>70</v>
      </c>
      <c r="G292" s="4">
        <v>4.8499999999999996</v>
      </c>
      <c r="H292" s="4"/>
      <c r="I292" s="5">
        <v>72.36</v>
      </c>
      <c r="J292" s="5">
        <f t="shared" si="62"/>
        <v>15.44</v>
      </c>
      <c r="K292" s="5">
        <f t="shared" si="60"/>
        <v>87.8</v>
      </c>
      <c r="L292" s="23">
        <f t="shared" si="65"/>
        <v>425.82999999999993</v>
      </c>
      <c r="M292" s="23">
        <f t="shared" si="66"/>
        <v>0</v>
      </c>
      <c r="N292" s="23">
        <v>21.35</v>
      </c>
      <c r="O292" s="63">
        <f t="shared" si="61"/>
        <v>1.8515152833295381E-5</v>
      </c>
      <c r="P292" s="1"/>
    </row>
    <row r="293" spans="2:16" ht="47.25" x14ac:dyDescent="0.2">
      <c r="B293" s="8" t="s">
        <v>398</v>
      </c>
      <c r="C293" s="10">
        <v>93382</v>
      </c>
      <c r="D293" s="12" t="s">
        <v>862</v>
      </c>
      <c r="E293" s="8" t="s">
        <v>37</v>
      </c>
      <c r="F293" s="8" t="s">
        <v>70</v>
      </c>
      <c r="G293" s="4">
        <v>2.2200000000000002</v>
      </c>
      <c r="H293" s="4"/>
      <c r="I293" s="5">
        <v>17.23</v>
      </c>
      <c r="J293" s="5">
        <f t="shared" si="62"/>
        <v>3.67</v>
      </c>
      <c r="K293" s="5">
        <f t="shared" si="60"/>
        <v>20.9</v>
      </c>
      <c r="L293" s="23">
        <f t="shared" si="65"/>
        <v>46.398000000000003</v>
      </c>
      <c r="M293" s="23">
        <f t="shared" si="66"/>
        <v>0</v>
      </c>
      <c r="N293" s="23">
        <v>21.35</v>
      </c>
      <c r="O293" s="63">
        <f t="shared" si="61"/>
        <v>2.0173920605857719E-6</v>
      </c>
      <c r="P293" s="1"/>
    </row>
    <row r="294" spans="2:16" ht="31.5" x14ac:dyDescent="0.2">
      <c r="B294" s="8" t="s">
        <v>399</v>
      </c>
      <c r="C294" s="10">
        <v>101622</v>
      </c>
      <c r="D294" s="7" t="s">
        <v>975</v>
      </c>
      <c r="E294" s="8" t="s">
        <v>37</v>
      </c>
      <c r="F294" s="8" t="s">
        <v>70</v>
      </c>
      <c r="G294" s="4">
        <v>20</v>
      </c>
      <c r="H294" s="4"/>
      <c r="I294" s="71">
        <v>157.05000000000001</v>
      </c>
      <c r="J294" s="71">
        <f t="shared" si="62"/>
        <v>33.53</v>
      </c>
      <c r="K294" s="71">
        <f t="shared" si="60"/>
        <v>190.58</v>
      </c>
      <c r="L294" s="23">
        <f t="shared" si="65"/>
        <v>3811.6000000000004</v>
      </c>
      <c r="M294" s="23">
        <f t="shared" si="66"/>
        <v>0</v>
      </c>
      <c r="N294" s="23">
        <v>21.35</v>
      </c>
      <c r="O294" s="63">
        <f t="shared" si="61"/>
        <v>1.6572894474177182E-4</v>
      </c>
      <c r="P294" s="1"/>
    </row>
    <row r="295" spans="2:16" ht="63" x14ac:dyDescent="0.2">
      <c r="B295" s="8" t="s">
        <v>400</v>
      </c>
      <c r="C295" s="10">
        <v>99252</v>
      </c>
      <c r="D295" s="12" t="s">
        <v>857</v>
      </c>
      <c r="E295" s="8" t="s">
        <v>37</v>
      </c>
      <c r="F295" s="8" t="s">
        <v>28</v>
      </c>
      <c r="G295" s="4">
        <v>5</v>
      </c>
      <c r="H295" s="4"/>
      <c r="I295" s="5">
        <v>2003.25</v>
      </c>
      <c r="J295" s="5">
        <f t="shared" si="62"/>
        <v>427.69</v>
      </c>
      <c r="K295" s="5">
        <f t="shared" si="60"/>
        <v>2430.94</v>
      </c>
      <c r="L295" s="23">
        <f t="shared" si="65"/>
        <v>12154.7</v>
      </c>
      <c r="M295" s="23">
        <f t="shared" si="66"/>
        <v>0</v>
      </c>
      <c r="N295" s="23">
        <v>21.35</v>
      </c>
      <c r="O295" s="63">
        <f t="shared" si="61"/>
        <v>5.2848819515500416E-4</v>
      </c>
      <c r="P295" s="1"/>
    </row>
    <row r="296" spans="2:16" ht="47.25" x14ac:dyDescent="0.2">
      <c r="B296" s="8" t="s">
        <v>401</v>
      </c>
      <c r="C296" s="10">
        <v>98555</v>
      </c>
      <c r="D296" s="12" t="s">
        <v>858</v>
      </c>
      <c r="E296" s="8" t="s">
        <v>37</v>
      </c>
      <c r="F296" s="8" t="s">
        <v>38</v>
      </c>
      <c r="G296" s="4">
        <v>29.42</v>
      </c>
      <c r="H296" s="4"/>
      <c r="I296" s="5">
        <v>28.32</v>
      </c>
      <c r="J296" s="5">
        <f t="shared" si="62"/>
        <v>6.04</v>
      </c>
      <c r="K296" s="5">
        <f t="shared" si="60"/>
        <v>34.36</v>
      </c>
      <c r="L296" s="23">
        <f t="shared" si="65"/>
        <v>1010.8712</v>
      </c>
      <c r="M296" s="23">
        <f t="shared" si="66"/>
        <v>0</v>
      </c>
      <c r="N296" s="23">
        <v>21.35</v>
      </c>
      <c r="O296" s="63">
        <f t="shared" si="61"/>
        <v>4.3952832733195654E-5</v>
      </c>
      <c r="P296" s="1"/>
    </row>
    <row r="297" spans="2:16" ht="63" x14ac:dyDescent="0.2">
      <c r="B297" s="8" t="s">
        <v>402</v>
      </c>
      <c r="C297" s="10">
        <v>99319</v>
      </c>
      <c r="D297" s="12" t="s">
        <v>859</v>
      </c>
      <c r="E297" s="8" t="s">
        <v>37</v>
      </c>
      <c r="F297" s="8" t="s">
        <v>149</v>
      </c>
      <c r="G297" s="4">
        <v>0.22</v>
      </c>
      <c r="H297" s="4"/>
      <c r="I297" s="5">
        <v>721.71</v>
      </c>
      <c r="J297" s="5">
        <f t="shared" si="62"/>
        <v>154.08000000000001</v>
      </c>
      <c r="K297" s="5">
        <f t="shared" si="60"/>
        <v>875.79000000000008</v>
      </c>
      <c r="L297" s="23">
        <f t="shared" si="65"/>
        <v>192.67380000000003</v>
      </c>
      <c r="M297" s="23">
        <f t="shared" si="66"/>
        <v>0</v>
      </c>
      <c r="N297" s="23">
        <v>21.35</v>
      </c>
      <c r="O297" s="63">
        <f t="shared" si="61"/>
        <v>8.3774859779061797E-6</v>
      </c>
      <c r="P297" s="1"/>
    </row>
    <row r="298" spans="2:16" ht="63" x14ac:dyDescent="0.2">
      <c r="B298" s="8" t="s">
        <v>403</v>
      </c>
      <c r="C298" s="8" t="s">
        <v>212</v>
      </c>
      <c r="D298" s="12" t="s">
        <v>873</v>
      </c>
      <c r="E298" s="8" t="s">
        <v>34</v>
      </c>
      <c r="F298" s="8" t="s">
        <v>28</v>
      </c>
      <c r="G298" s="4">
        <v>5</v>
      </c>
      <c r="H298" s="4"/>
      <c r="I298" s="5">
        <v>659.96</v>
      </c>
      <c r="J298" s="5">
        <f t="shared" si="62"/>
        <v>140.9</v>
      </c>
      <c r="K298" s="5">
        <f t="shared" si="60"/>
        <v>800.86</v>
      </c>
      <c r="L298" s="23">
        <f t="shared" si="65"/>
        <v>4004.3</v>
      </c>
      <c r="M298" s="23">
        <f t="shared" si="66"/>
        <v>0</v>
      </c>
      <c r="N298" s="23">
        <v>21.35</v>
      </c>
      <c r="O298" s="63">
        <f t="shared" si="61"/>
        <v>1.7410756989964238E-4</v>
      </c>
      <c r="P298" s="1"/>
    </row>
    <row r="299" spans="2:16" ht="47.25" x14ac:dyDescent="0.2">
      <c r="B299" s="8" t="s">
        <v>404</v>
      </c>
      <c r="C299" s="31" t="s">
        <v>838</v>
      </c>
      <c r="D299" s="7" t="s">
        <v>1080</v>
      </c>
      <c r="E299" s="31" t="s">
        <v>814</v>
      </c>
      <c r="F299" s="8" t="s">
        <v>9</v>
      </c>
      <c r="G299" s="4">
        <v>29.32</v>
      </c>
      <c r="H299" s="4"/>
      <c r="I299" s="71">
        <v>26.55</v>
      </c>
      <c r="J299" s="71">
        <f t="shared" si="62"/>
        <v>5.66</v>
      </c>
      <c r="K299" s="71">
        <f t="shared" si="60"/>
        <v>32.21</v>
      </c>
      <c r="L299" s="23">
        <f>K299*G299</f>
        <v>944.3972</v>
      </c>
      <c r="M299" s="23">
        <f>K299*H299</f>
        <v>0</v>
      </c>
      <c r="N299" s="23">
        <v>21.35</v>
      </c>
      <c r="O299" s="63">
        <f t="shared" si="61"/>
        <v>4.1062533154865154E-5</v>
      </c>
      <c r="P299" s="1"/>
    </row>
    <row r="300" spans="2:16" x14ac:dyDescent="0.2">
      <c r="B300" s="41" t="s">
        <v>405</v>
      </c>
      <c r="C300" s="41"/>
      <c r="D300" s="42" t="s">
        <v>224</v>
      </c>
      <c r="E300" s="41"/>
      <c r="F300" s="41"/>
      <c r="G300" s="43"/>
      <c r="H300" s="43"/>
      <c r="I300" s="18"/>
      <c r="J300" s="18">
        <f t="shared" si="62"/>
        <v>0</v>
      </c>
      <c r="K300" s="18">
        <f t="shared" si="60"/>
        <v>0</v>
      </c>
      <c r="L300" s="44">
        <f>SUM(L301:L309)</f>
        <v>22583.006099999999</v>
      </c>
      <c r="M300" s="44">
        <f>SUM(M301:M309)</f>
        <v>1163.9920000000002</v>
      </c>
      <c r="N300" s="44"/>
      <c r="O300" s="66">
        <f t="shared" si="61"/>
        <v>1.0325230705997112E-3</v>
      </c>
      <c r="P300" s="1"/>
    </row>
    <row r="301" spans="2:16" ht="47.25" x14ac:dyDescent="0.2">
      <c r="B301" s="8" t="s">
        <v>406</v>
      </c>
      <c r="C301" s="10">
        <v>97956</v>
      </c>
      <c r="D301" s="12" t="s">
        <v>860</v>
      </c>
      <c r="E301" s="8" t="s">
        <v>37</v>
      </c>
      <c r="F301" s="8" t="s">
        <v>28</v>
      </c>
      <c r="G301" s="4">
        <v>12</v>
      </c>
      <c r="H301" s="4"/>
      <c r="I301" s="5">
        <v>1124.0999999999999</v>
      </c>
      <c r="J301" s="5">
        <f t="shared" si="62"/>
        <v>239.99</v>
      </c>
      <c r="K301" s="5">
        <f t="shared" si="60"/>
        <v>1364.09</v>
      </c>
      <c r="L301" s="23">
        <f t="shared" ref="L301:L309" si="67">K301*G301</f>
        <v>16369.079999999998</v>
      </c>
      <c r="M301" s="23">
        <f t="shared" ref="M301:M309" si="68">K301*H301</f>
        <v>0</v>
      </c>
      <c r="N301" s="23">
        <v>21.35</v>
      </c>
      <c r="O301" s="63">
        <f t="shared" si="61"/>
        <v>7.1173007524232392E-4</v>
      </c>
      <c r="P301" s="1"/>
    </row>
    <row r="302" spans="2:16" ht="78.75" x14ac:dyDescent="0.2">
      <c r="B302" s="8" t="s">
        <v>407</v>
      </c>
      <c r="C302" s="10">
        <v>90106</v>
      </c>
      <c r="D302" s="12" t="s">
        <v>856</v>
      </c>
      <c r="E302" s="8" t="s">
        <v>37</v>
      </c>
      <c r="F302" s="8" t="s">
        <v>70</v>
      </c>
      <c r="G302" s="4">
        <v>7.73</v>
      </c>
      <c r="H302" s="4"/>
      <c r="I302" s="71">
        <v>5.63</v>
      </c>
      <c r="J302" s="71">
        <f t="shared" si="62"/>
        <v>1.2</v>
      </c>
      <c r="K302" s="71">
        <f t="shared" si="60"/>
        <v>6.83</v>
      </c>
      <c r="L302" s="23">
        <f t="shared" si="67"/>
        <v>52.795900000000003</v>
      </c>
      <c r="M302" s="23">
        <f t="shared" si="68"/>
        <v>0</v>
      </c>
      <c r="N302" s="23">
        <v>21.35</v>
      </c>
      <c r="O302" s="63">
        <f t="shared" si="61"/>
        <v>2.2955737206664159E-6</v>
      </c>
      <c r="P302" s="1"/>
    </row>
    <row r="303" spans="2:16" ht="78.75" x14ac:dyDescent="0.2">
      <c r="B303" s="8" t="s">
        <v>408</v>
      </c>
      <c r="C303" s="10">
        <v>100995</v>
      </c>
      <c r="D303" s="12" t="s">
        <v>836</v>
      </c>
      <c r="E303" s="8" t="s">
        <v>37</v>
      </c>
      <c r="F303" s="8" t="s">
        <v>76</v>
      </c>
      <c r="G303" s="4">
        <v>35.06</v>
      </c>
      <c r="H303" s="4"/>
      <c r="I303" s="71">
        <v>3.21</v>
      </c>
      <c r="J303" s="71">
        <f t="shared" si="62"/>
        <v>0.68</v>
      </c>
      <c r="K303" s="71">
        <f t="shared" si="60"/>
        <v>3.89</v>
      </c>
      <c r="L303" s="23">
        <f t="shared" si="67"/>
        <v>136.38340000000002</v>
      </c>
      <c r="M303" s="23">
        <f t="shared" si="68"/>
        <v>0</v>
      </c>
      <c r="N303" s="23">
        <v>21.35</v>
      </c>
      <c r="O303" s="63">
        <f t="shared" si="61"/>
        <v>5.929970868479107E-6</v>
      </c>
      <c r="P303" s="1"/>
    </row>
    <row r="304" spans="2:16" ht="47.25" x14ac:dyDescent="0.2">
      <c r="B304" s="8" t="s">
        <v>409</v>
      </c>
      <c r="C304" s="10">
        <v>93598</v>
      </c>
      <c r="D304" s="7" t="s">
        <v>15</v>
      </c>
      <c r="E304" s="8" t="s">
        <v>37</v>
      </c>
      <c r="F304" s="8" t="s">
        <v>19</v>
      </c>
      <c r="G304" s="4">
        <v>41.44</v>
      </c>
      <c r="H304" s="4"/>
      <c r="I304" s="71">
        <v>1.1399999999999999</v>
      </c>
      <c r="J304" s="71">
        <f t="shared" si="62"/>
        <v>0.24</v>
      </c>
      <c r="K304" s="71">
        <f t="shared" si="60"/>
        <v>1.38</v>
      </c>
      <c r="L304" s="23">
        <f t="shared" si="67"/>
        <v>57.18719999999999</v>
      </c>
      <c r="M304" s="23">
        <f t="shared" si="68"/>
        <v>0</v>
      </c>
      <c r="N304" s="23">
        <v>21.35</v>
      </c>
      <c r="O304" s="63">
        <f t="shared" si="61"/>
        <v>2.4865081091238984E-6</v>
      </c>
      <c r="P304" s="1"/>
    </row>
    <row r="305" spans="2:16" ht="47.25" x14ac:dyDescent="0.2">
      <c r="B305" s="8" t="s">
        <v>410</v>
      </c>
      <c r="C305" s="10">
        <v>95879</v>
      </c>
      <c r="D305" s="7" t="s">
        <v>960</v>
      </c>
      <c r="E305" s="8" t="s">
        <v>37</v>
      </c>
      <c r="F305" s="8" t="s">
        <v>19</v>
      </c>
      <c r="G305" s="4">
        <v>427.68</v>
      </c>
      <c r="H305" s="4"/>
      <c r="I305" s="71">
        <v>1.05</v>
      </c>
      <c r="J305" s="71">
        <f t="shared" si="62"/>
        <v>0.22</v>
      </c>
      <c r="K305" s="71">
        <f t="shared" si="60"/>
        <v>1.27</v>
      </c>
      <c r="L305" s="23">
        <f t="shared" si="67"/>
        <v>543.15359999999998</v>
      </c>
      <c r="M305" s="23">
        <f t="shared" si="68"/>
        <v>0</v>
      </c>
      <c r="N305" s="23">
        <v>21.35</v>
      </c>
      <c r="O305" s="63">
        <f t="shared" si="61"/>
        <v>2.3616400713793268E-5</v>
      </c>
      <c r="P305" s="1"/>
    </row>
    <row r="306" spans="2:16" ht="31.5" x14ac:dyDescent="0.2">
      <c r="B306" s="8" t="s">
        <v>411</v>
      </c>
      <c r="C306" s="31" t="s">
        <v>818</v>
      </c>
      <c r="D306" s="7" t="s">
        <v>80</v>
      </c>
      <c r="E306" s="31" t="s">
        <v>814</v>
      </c>
      <c r="F306" s="8" t="s">
        <v>76</v>
      </c>
      <c r="G306" s="5"/>
      <c r="H306" s="5">
        <v>35.06</v>
      </c>
      <c r="I306" s="71">
        <v>28.8</v>
      </c>
      <c r="J306" s="71">
        <f t="shared" si="62"/>
        <v>4.4000000000000004</v>
      </c>
      <c r="K306" s="71">
        <f t="shared" si="60"/>
        <v>33.200000000000003</v>
      </c>
      <c r="L306" s="23">
        <f t="shared" si="67"/>
        <v>0</v>
      </c>
      <c r="M306" s="23">
        <f t="shared" si="68"/>
        <v>1163.9920000000002</v>
      </c>
      <c r="N306" s="23">
        <v>15.28</v>
      </c>
      <c r="O306" s="63">
        <f t="shared" si="61"/>
        <v>5.0610548286248419E-5</v>
      </c>
    </row>
    <row r="307" spans="2:16" ht="47.25" x14ac:dyDescent="0.2">
      <c r="B307" s="8" t="s">
        <v>412</v>
      </c>
      <c r="C307" s="10">
        <v>93358</v>
      </c>
      <c r="D307" s="12" t="s">
        <v>861</v>
      </c>
      <c r="E307" s="8" t="s">
        <v>37</v>
      </c>
      <c r="F307" s="8" t="s">
        <v>70</v>
      </c>
      <c r="G307" s="4">
        <v>22.43</v>
      </c>
      <c r="H307" s="4"/>
      <c r="I307" s="5">
        <v>72.36</v>
      </c>
      <c r="J307" s="5">
        <f t="shared" si="62"/>
        <v>15.44</v>
      </c>
      <c r="K307" s="5">
        <f t="shared" si="60"/>
        <v>87.8</v>
      </c>
      <c r="L307" s="23">
        <f t="shared" si="67"/>
        <v>1969.3539999999998</v>
      </c>
      <c r="M307" s="23">
        <f t="shared" si="68"/>
        <v>0</v>
      </c>
      <c r="N307" s="23">
        <v>21.35</v>
      </c>
      <c r="O307" s="63">
        <f t="shared" si="61"/>
        <v>8.5627809907384633E-5</v>
      </c>
      <c r="P307" s="1"/>
    </row>
    <row r="308" spans="2:16" ht="47.25" x14ac:dyDescent="0.2">
      <c r="B308" s="8" t="s">
        <v>413</v>
      </c>
      <c r="C308" s="10">
        <v>93382</v>
      </c>
      <c r="D308" s="12" t="s">
        <v>862</v>
      </c>
      <c r="E308" s="8" t="s">
        <v>37</v>
      </c>
      <c r="F308" s="8" t="s">
        <v>70</v>
      </c>
      <c r="G308" s="4">
        <v>12.12</v>
      </c>
      <c r="H308" s="4"/>
      <c r="I308" s="5">
        <v>17.23</v>
      </c>
      <c r="J308" s="5">
        <f t="shared" si="62"/>
        <v>3.67</v>
      </c>
      <c r="K308" s="5">
        <f t="shared" si="60"/>
        <v>20.9</v>
      </c>
      <c r="L308" s="23">
        <f t="shared" si="67"/>
        <v>253.30799999999996</v>
      </c>
      <c r="M308" s="23">
        <f t="shared" si="68"/>
        <v>0</v>
      </c>
      <c r="N308" s="23">
        <v>21.35</v>
      </c>
      <c r="O308" s="63">
        <f t="shared" si="61"/>
        <v>1.1013870168603402E-5</v>
      </c>
      <c r="P308" s="1"/>
    </row>
    <row r="309" spans="2:16" ht="31.5" x14ac:dyDescent="0.2">
      <c r="B309" s="8" t="s">
        <v>414</v>
      </c>
      <c r="C309" s="10">
        <v>101622</v>
      </c>
      <c r="D309" s="7" t="s">
        <v>975</v>
      </c>
      <c r="E309" s="8" t="s">
        <v>37</v>
      </c>
      <c r="F309" s="8" t="s">
        <v>70</v>
      </c>
      <c r="G309" s="4">
        <v>16.8</v>
      </c>
      <c r="H309" s="4"/>
      <c r="I309" s="71">
        <v>157.05000000000001</v>
      </c>
      <c r="J309" s="71">
        <f t="shared" si="62"/>
        <v>33.53</v>
      </c>
      <c r="K309" s="71">
        <f t="shared" si="60"/>
        <v>190.58</v>
      </c>
      <c r="L309" s="23">
        <f t="shared" si="67"/>
        <v>3201.7440000000001</v>
      </c>
      <c r="M309" s="23">
        <f t="shared" si="68"/>
        <v>0</v>
      </c>
      <c r="N309" s="23">
        <v>21.35</v>
      </c>
      <c r="O309" s="63">
        <f t="shared" si="61"/>
        <v>1.3921231358308831E-4</v>
      </c>
      <c r="P309" s="1"/>
    </row>
    <row r="310" spans="2:16" x14ac:dyDescent="0.2">
      <c r="B310" s="41" t="s">
        <v>415</v>
      </c>
      <c r="C310" s="41"/>
      <c r="D310" s="42" t="s">
        <v>237</v>
      </c>
      <c r="E310" s="41"/>
      <c r="F310" s="41"/>
      <c r="G310" s="43"/>
      <c r="H310" s="43"/>
      <c r="I310" s="18"/>
      <c r="J310" s="18">
        <f t="shared" si="62"/>
        <v>0</v>
      </c>
      <c r="K310" s="18">
        <f t="shared" si="60"/>
        <v>0</v>
      </c>
      <c r="L310" s="44">
        <f>SUM(L311:L314)</f>
        <v>29071.867299999998</v>
      </c>
      <c r="M310" s="44">
        <f>SUM(M311:M314)</f>
        <v>0</v>
      </c>
      <c r="N310" s="44"/>
      <c r="O310" s="66">
        <f t="shared" si="61"/>
        <v>1.2640491891336505E-3</v>
      </c>
      <c r="P310" s="1"/>
    </row>
    <row r="311" spans="2:16" ht="31.5" x14ac:dyDescent="0.2">
      <c r="B311" s="8" t="s">
        <v>416</v>
      </c>
      <c r="C311" s="31" t="s">
        <v>863</v>
      </c>
      <c r="D311" s="7" t="s">
        <v>239</v>
      </c>
      <c r="E311" s="31" t="s">
        <v>814</v>
      </c>
      <c r="F311" s="8" t="s">
        <v>7</v>
      </c>
      <c r="G311" s="4">
        <v>111.59</v>
      </c>
      <c r="H311" s="4"/>
      <c r="I311" s="5">
        <v>4.1500000000000004</v>
      </c>
      <c r="J311" s="5">
        <f t="shared" si="62"/>
        <v>0.88</v>
      </c>
      <c r="K311" s="5">
        <f t="shared" si="60"/>
        <v>5.03</v>
      </c>
      <c r="L311" s="23">
        <f t="shared" ref="L311:L314" si="69">K311*G311</f>
        <v>561.29770000000008</v>
      </c>
      <c r="M311" s="23">
        <f t="shared" ref="M311:M314" si="70">K311*H311</f>
        <v>0</v>
      </c>
      <c r="N311" s="23">
        <v>21.35</v>
      </c>
      <c r="O311" s="63">
        <f t="shared" si="61"/>
        <v>2.4405308927217867E-5</v>
      </c>
      <c r="P311" s="1"/>
    </row>
    <row r="312" spans="2:16" ht="31.5" x14ac:dyDescent="0.2">
      <c r="B312" s="8" t="s">
        <v>417</v>
      </c>
      <c r="C312" s="8" t="s">
        <v>241</v>
      </c>
      <c r="D312" s="7" t="s">
        <v>242</v>
      </c>
      <c r="E312" s="31" t="s">
        <v>814</v>
      </c>
      <c r="F312" s="8" t="s">
        <v>38</v>
      </c>
      <c r="G312" s="4">
        <v>3.73</v>
      </c>
      <c r="H312" s="4"/>
      <c r="I312" s="5">
        <v>63.84</v>
      </c>
      <c r="J312" s="5">
        <f t="shared" si="62"/>
        <v>13.62</v>
      </c>
      <c r="K312" s="5">
        <f t="shared" si="60"/>
        <v>77.460000000000008</v>
      </c>
      <c r="L312" s="23">
        <f t="shared" si="69"/>
        <v>288.92580000000004</v>
      </c>
      <c r="M312" s="23">
        <f t="shared" si="70"/>
        <v>0</v>
      </c>
      <c r="N312" s="23">
        <v>21.35</v>
      </c>
      <c r="O312" s="63">
        <f t="shared" si="61"/>
        <v>1.256253750201286E-5</v>
      </c>
      <c r="P312" s="1"/>
    </row>
    <row r="313" spans="2:16" ht="31.5" x14ac:dyDescent="0.2">
      <c r="B313" s="8" t="s">
        <v>418</v>
      </c>
      <c r="C313" s="8" t="s">
        <v>244</v>
      </c>
      <c r="D313" s="7" t="s">
        <v>245</v>
      </c>
      <c r="E313" s="31" t="s">
        <v>814</v>
      </c>
      <c r="F313" s="8" t="s">
        <v>38</v>
      </c>
      <c r="G313" s="4">
        <v>5.58</v>
      </c>
      <c r="H313" s="4"/>
      <c r="I313" s="5">
        <v>64.209999999999994</v>
      </c>
      <c r="J313" s="5">
        <f t="shared" si="62"/>
        <v>13.7</v>
      </c>
      <c r="K313" s="5">
        <f t="shared" si="60"/>
        <v>77.91</v>
      </c>
      <c r="L313" s="23">
        <f t="shared" si="69"/>
        <v>434.73779999999999</v>
      </c>
      <c r="M313" s="23">
        <f t="shared" si="70"/>
        <v>0</v>
      </c>
      <c r="N313" s="23">
        <v>21.35</v>
      </c>
      <c r="O313" s="63">
        <f t="shared" si="61"/>
        <v>1.8902465325154646E-5</v>
      </c>
      <c r="P313" s="1"/>
    </row>
    <row r="314" spans="2:16" ht="31.5" x14ac:dyDescent="0.2">
      <c r="B314" s="8" t="s">
        <v>419</v>
      </c>
      <c r="C314" s="8" t="s">
        <v>247</v>
      </c>
      <c r="D314" s="7" t="s">
        <v>1025</v>
      </c>
      <c r="E314" s="31" t="s">
        <v>814</v>
      </c>
      <c r="F314" s="8" t="s">
        <v>38</v>
      </c>
      <c r="G314" s="4">
        <v>1115.94</v>
      </c>
      <c r="H314" s="4"/>
      <c r="I314" s="71">
        <v>20.52</v>
      </c>
      <c r="J314" s="71">
        <f t="shared" si="62"/>
        <v>4.38</v>
      </c>
      <c r="K314" s="71">
        <f t="shared" si="60"/>
        <v>24.9</v>
      </c>
      <c r="L314" s="23">
        <f t="shared" si="69"/>
        <v>27786.905999999999</v>
      </c>
      <c r="M314" s="23">
        <f t="shared" si="70"/>
        <v>0</v>
      </c>
      <c r="N314" s="23">
        <v>21.35</v>
      </c>
      <c r="O314" s="63">
        <f t="shared" si="61"/>
        <v>1.2081788773792652E-3</v>
      </c>
      <c r="P314" s="1"/>
    </row>
    <row r="315" spans="2:16" x14ac:dyDescent="0.2">
      <c r="B315" s="32" t="s">
        <v>420</v>
      </c>
      <c r="C315" s="32"/>
      <c r="D315" s="33" t="s">
        <v>237</v>
      </c>
      <c r="E315" s="32"/>
      <c r="F315" s="32"/>
      <c r="G315" s="35"/>
      <c r="H315" s="35"/>
      <c r="I315" s="16"/>
      <c r="J315" s="16">
        <f t="shared" si="62"/>
        <v>0</v>
      </c>
      <c r="K315" s="16">
        <f t="shared" si="60"/>
        <v>0</v>
      </c>
      <c r="L315" s="34">
        <f>L316+L321</f>
        <v>139032.86739999999</v>
      </c>
      <c r="M315" s="34">
        <f>M316+M321</f>
        <v>25512.358400000001</v>
      </c>
      <c r="N315" s="34"/>
      <c r="O315" s="64">
        <f t="shared" si="61"/>
        <v>7.1544513154923293E-3</v>
      </c>
      <c r="P315" s="1"/>
    </row>
    <row r="316" spans="2:16" x14ac:dyDescent="0.2">
      <c r="B316" s="41" t="s">
        <v>421</v>
      </c>
      <c r="C316" s="41"/>
      <c r="D316" s="42" t="s">
        <v>283</v>
      </c>
      <c r="E316" s="41"/>
      <c r="F316" s="41"/>
      <c r="G316" s="43"/>
      <c r="H316" s="43"/>
      <c r="I316" s="18"/>
      <c r="J316" s="18">
        <f t="shared" si="62"/>
        <v>0</v>
      </c>
      <c r="K316" s="18">
        <f t="shared" si="60"/>
        <v>0</v>
      </c>
      <c r="L316" s="44">
        <f>SUM(L317:L320)</f>
        <v>83488.199299999993</v>
      </c>
      <c r="M316" s="44">
        <f>SUM(M317:M320)</f>
        <v>18052.805</v>
      </c>
      <c r="N316" s="44"/>
      <c r="O316" s="66">
        <f t="shared" si="61"/>
        <v>4.41501823136182E-3</v>
      </c>
      <c r="P316" s="1"/>
    </row>
    <row r="317" spans="2:16" x14ac:dyDescent="0.2">
      <c r="B317" s="8" t="s">
        <v>422</v>
      </c>
      <c r="C317" s="10">
        <v>5213400</v>
      </c>
      <c r="D317" s="7" t="s">
        <v>285</v>
      </c>
      <c r="E317" s="8" t="s">
        <v>73</v>
      </c>
      <c r="F317" s="8" t="s">
        <v>10</v>
      </c>
      <c r="G317" s="4">
        <v>160.27000000000001</v>
      </c>
      <c r="H317" s="4">
        <v>46.59</v>
      </c>
      <c r="I317" s="71">
        <v>24.58</v>
      </c>
      <c r="J317" s="71">
        <f t="shared" si="62"/>
        <v>5.24</v>
      </c>
      <c r="K317" s="71">
        <f t="shared" si="60"/>
        <v>29.82</v>
      </c>
      <c r="L317" s="23">
        <f t="shared" ref="L317:L320" si="71">K317*G317</f>
        <v>4779.2514000000001</v>
      </c>
      <c r="M317" s="23">
        <f t="shared" ref="M317:M320" si="72">K317*H317</f>
        <v>1389.3138000000001</v>
      </c>
      <c r="N317" s="23">
        <v>21.35</v>
      </c>
      <c r="O317" s="63">
        <f t="shared" si="61"/>
        <v>2.682101482754792E-4</v>
      </c>
      <c r="P317" s="1"/>
    </row>
    <row r="318" spans="2:16" x14ac:dyDescent="0.2">
      <c r="B318" s="8" t="s">
        <v>423</v>
      </c>
      <c r="C318" s="10">
        <v>5213404</v>
      </c>
      <c r="D318" s="7" t="s">
        <v>287</v>
      </c>
      <c r="E318" s="8" t="s">
        <v>73</v>
      </c>
      <c r="F318" s="8" t="s">
        <v>10</v>
      </c>
      <c r="G318" s="4">
        <v>250.38</v>
      </c>
      <c r="H318" s="4">
        <v>21.89</v>
      </c>
      <c r="I318" s="71">
        <v>33.86</v>
      </c>
      <c r="J318" s="71">
        <f t="shared" si="62"/>
        <v>7.22</v>
      </c>
      <c r="K318" s="71">
        <f t="shared" si="60"/>
        <v>41.08</v>
      </c>
      <c r="L318" s="23">
        <f t="shared" si="71"/>
        <v>10285.6104</v>
      </c>
      <c r="M318" s="23">
        <f t="shared" si="72"/>
        <v>899.24119999999994</v>
      </c>
      <c r="N318" s="23">
        <v>21.35</v>
      </c>
      <c r="O318" s="63">
        <f t="shared" si="61"/>
        <v>4.8631903997306065E-4</v>
      </c>
      <c r="P318" s="1"/>
    </row>
    <row r="319" spans="2:16" ht="31.5" x14ac:dyDescent="0.2">
      <c r="B319" s="8" t="s">
        <v>424</v>
      </c>
      <c r="C319" s="31" t="s">
        <v>866</v>
      </c>
      <c r="D319" s="7" t="s">
        <v>992</v>
      </c>
      <c r="E319" s="31" t="s">
        <v>814</v>
      </c>
      <c r="F319" s="8" t="s">
        <v>38</v>
      </c>
      <c r="G319" s="4">
        <v>101.55</v>
      </c>
      <c r="H319" s="4">
        <v>27</v>
      </c>
      <c r="I319" s="5">
        <v>205.4</v>
      </c>
      <c r="J319" s="5">
        <f t="shared" si="62"/>
        <v>43.85</v>
      </c>
      <c r="K319" s="5">
        <f t="shared" si="60"/>
        <v>249.25</v>
      </c>
      <c r="L319" s="23">
        <f t="shared" si="71"/>
        <v>25311.337499999998</v>
      </c>
      <c r="M319" s="23">
        <f t="shared" si="72"/>
        <v>6729.75</v>
      </c>
      <c r="N319" s="23">
        <v>21.35</v>
      </c>
      <c r="O319" s="63">
        <f t="shared" si="61"/>
        <v>1.3931513327090396E-3</v>
      </c>
      <c r="P319" s="1"/>
    </row>
    <row r="320" spans="2:16" ht="31.5" x14ac:dyDescent="0.2">
      <c r="B320" s="8" t="s">
        <v>425</v>
      </c>
      <c r="C320" s="10">
        <v>5219643</v>
      </c>
      <c r="D320" s="7" t="s">
        <v>290</v>
      </c>
      <c r="E320" s="8" t="s">
        <v>73</v>
      </c>
      <c r="F320" s="8" t="s">
        <v>53</v>
      </c>
      <c r="G320" s="4">
        <v>544</v>
      </c>
      <c r="H320" s="4">
        <v>114</v>
      </c>
      <c r="I320" s="71">
        <v>65.31</v>
      </c>
      <c r="J320" s="71">
        <f t="shared" si="62"/>
        <v>13.94</v>
      </c>
      <c r="K320" s="71">
        <f t="shared" si="60"/>
        <v>79.25</v>
      </c>
      <c r="L320" s="23">
        <f t="shared" si="71"/>
        <v>43112</v>
      </c>
      <c r="M320" s="23">
        <f t="shared" si="72"/>
        <v>9034.5</v>
      </c>
      <c r="N320" s="23">
        <v>21.35</v>
      </c>
      <c r="O320" s="63">
        <f t="shared" si="61"/>
        <v>2.2673377104042406E-3</v>
      </c>
      <c r="P320" s="1"/>
    </row>
    <row r="321" spans="2:16" x14ac:dyDescent="0.2">
      <c r="B321" s="41" t="s">
        <v>426</v>
      </c>
      <c r="C321" s="41"/>
      <c r="D321" s="42" t="s">
        <v>292</v>
      </c>
      <c r="E321" s="41"/>
      <c r="F321" s="41"/>
      <c r="G321" s="43"/>
      <c r="H321" s="43"/>
      <c r="I321" s="18"/>
      <c r="J321" s="18">
        <f t="shared" si="62"/>
        <v>0</v>
      </c>
      <c r="K321" s="18">
        <f t="shared" si="60"/>
        <v>0</v>
      </c>
      <c r="L321" s="44">
        <f>SUM(L322:L328)</f>
        <v>55544.668099999995</v>
      </c>
      <c r="M321" s="44">
        <f>SUM(M322:M328)</f>
        <v>7459.5534000000007</v>
      </c>
      <c r="N321" s="44"/>
      <c r="O321" s="66">
        <f t="shared" si="61"/>
        <v>2.7394330841305097E-3</v>
      </c>
      <c r="P321" s="1"/>
    </row>
    <row r="322" spans="2:16" ht="31.5" x14ac:dyDescent="0.2">
      <c r="B322" s="8" t="s">
        <v>427</v>
      </c>
      <c r="C322" s="10">
        <v>5213483</v>
      </c>
      <c r="D322" s="7" t="s">
        <v>986</v>
      </c>
      <c r="E322" s="8" t="s">
        <v>73</v>
      </c>
      <c r="F322" s="8" t="s">
        <v>10</v>
      </c>
      <c r="G322" s="4">
        <v>39.57</v>
      </c>
      <c r="H322" s="4">
        <v>6.98</v>
      </c>
      <c r="I322" s="71">
        <v>749.35</v>
      </c>
      <c r="J322" s="71">
        <f t="shared" si="62"/>
        <v>159.97999999999999</v>
      </c>
      <c r="K322" s="71">
        <f t="shared" si="60"/>
        <v>909.33</v>
      </c>
      <c r="L322" s="23">
        <f t="shared" ref="L322:L328" si="73">K322*G322</f>
        <v>35982.188099999999</v>
      </c>
      <c r="M322" s="23">
        <f t="shared" ref="M322:M328" si="74">K322*H322</f>
        <v>6347.1234000000004</v>
      </c>
      <c r="N322" s="23">
        <v>21.35</v>
      </c>
      <c r="O322" s="63">
        <f t="shared" si="61"/>
        <v>1.8404848689633606E-3</v>
      </c>
      <c r="P322" s="1"/>
    </row>
    <row r="323" spans="2:16" ht="31.5" x14ac:dyDescent="0.2">
      <c r="B323" s="8" t="s">
        <v>428</v>
      </c>
      <c r="C323" s="10">
        <v>5216111</v>
      </c>
      <c r="D323" s="7" t="s">
        <v>987</v>
      </c>
      <c r="E323" s="8" t="s">
        <v>73</v>
      </c>
      <c r="F323" s="8" t="s">
        <v>53</v>
      </c>
      <c r="G323" s="4">
        <v>72</v>
      </c>
      <c r="H323" s="4">
        <v>11</v>
      </c>
      <c r="I323" s="71">
        <v>83.34</v>
      </c>
      <c r="J323" s="71">
        <f t="shared" si="62"/>
        <v>17.79</v>
      </c>
      <c r="K323" s="71">
        <f t="shared" si="60"/>
        <v>101.13</v>
      </c>
      <c r="L323" s="23">
        <f t="shared" si="73"/>
        <v>7281.36</v>
      </c>
      <c r="M323" s="23">
        <f t="shared" si="74"/>
        <v>1112.4299999999998</v>
      </c>
      <c r="N323" s="23">
        <v>21.35</v>
      </c>
      <c r="O323" s="63">
        <f t="shared" si="61"/>
        <v>3.6496325928325025E-4</v>
      </c>
      <c r="P323" s="1"/>
    </row>
    <row r="324" spans="2:16" ht="47.25" x14ac:dyDescent="0.2">
      <c r="B324" s="8" t="s">
        <v>429</v>
      </c>
      <c r="C324" s="10">
        <v>5212556</v>
      </c>
      <c r="D324" s="7" t="s">
        <v>988</v>
      </c>
      <c r="E324" s="8" t="s">
        <v>73</v>
      </c>
      <c r="F324" s="8" t="s">
        <v>296</v>
      </c>
      <c r="G324" s="4">
        <v>960</v>
      </c>
      <c r="H324" s="4"/>
      <c r="I324" s="71">
        <v>1.45</v>
      </c>
      <c r="J324" s="71">
        <f t="shared" si="62"/>
        <v>0.3</v>
      </c>
      <c r="K324" s="71">
        <f t="shared" si="60"/>
        <v>1.75</v>
      </c>
      <c r="L324" s="23">
        <f t="shared" si="73"/>
        <v>1680</v>
      </c>
      <c r="M324" s="23">
        <f t="shared" si="74"/>
        <v>0</v>
      </c>
      <c r="N324" s="23">
        <v>21.35</v>
      </c>
      <c r="O324" s="63">
        <f t="shared" si="61"/>
        <v>7.3046654204579864E-5</v>
      </c>
      <c r="P324" s="1"/>
    </row>
    <row r="325" spans="2:16" ht="63" x14ac:dyDescent="0.2">
      <c r="B325" s="8" t="s">
        <v>430</v>
      </c>
      <c r="C325" s="10">
        <v>5212557</v>
      </c>
      <c r="D325" s="12" t="s">
        <v>868</v>
      </c>
      <c r="E325" s="8" t="s">
        <v>73</v>
      </c>
      <c r="F325" s="8" t="s">
        <v>296</v>
      </c>
      <c r="G325" s="4">
        <v>960</v>
      </c>
      <c r="H325" s="4"/>
      <c r="I325" s="71">
        <v>2.69</v>
      </c>
      <c r="J325" s="71">
        <f t="shared" si="62"/>
        <v>0.56999999999999995</v>
      </c>
      <c r="K325" s="71">
        <f t="shared" si="60"/>
        <v>3.26</v>
      </c>
      <c r="L325" s="23">
        <f t="shared" si="73"/>
        <v>3129.6</v>
      </c>
      <c r="M325" s="23">
        <f t="shared" si="74"/>
        <v>0</v>
      </c>
      <c r="N325" s="23">
        <v>21.35</v>
      </c>
      <c r="O325" s="63">
        <f t="shared" si="61"/>
        <v>1.3607548154681736E-4</v>
      </c>
      <c r="P325" s="1"/>
    </row>
    <row r="326" spans="2:16" ht="63" x14ac:dyDescent="0.2">
      <c r="B326" s="8" t="s">
        <v>431</v>
      </c>
      <c r="C326" s="10">
        <v>5212560</v>
      </c>
      <c r="D326" s="12" t="s">
        <v>869</v>
      </c>
      <c r="E326" s="8" t="s">
        <v>73</v>
      </c>
      <c r="F326" s="8" t="s">
        <v>296</v>
      </c>
      <c r="G326" s="4">
        <v>960</v>
      </c>
      <c r="H326" s="4"/>
      <c r="I326" s="71">
        <v>2.85</v>
      </c>
      <c r="J326" s="71">
        <f t="shared" si="62"/>
        <v>0.6</v>
      </c>
      <c r="K326" s="71">
        <f t="shared" si="60"/>
        <v>3.45</v>
      </c>
      <c r="L326" s="23">
        <f t="shared" si="73"/>
        <v>3312</v>
      </c>
      <c r="M326" s="23">
        <f t="shared" si="74"/>
        <v>0</v>
      </c>
      <c r="N326" s="23">
        <v>21.35</v>
      </c>
      <c r="O326" s="63">
        <f t="shared" si="61"/>
        <v>1.4400626114617173E-4</v>
      </c>
      <c r="P326" s="1"/>
    </row>
    <row r="327" spans="2:16" ht="31.5" x14ac:dyDescent="0.2">
      <c r="B327" s="8" t="s">
        <v>432</v>
      </c>
      <c r="C327" s="10">
        <v>5213385</v>
      </c>
      <c r="D327" s="7" t="s">
        <v>300</v>
      </c>
      <c r="E327" s="8" t="s">
        <v>73</v>
      </c>
      <c r="F327" s="8" t="s">
        <v>53</v>
      </c>
      <c r="G327" s="4">
        <v>8</v>
      </c>
      <c r="H327" s="4"/>
      <c r="I327" s="5">
        <v>280.14</v>
      </c>
      <c r="J327" s="5">
        <f t="shared" si="62"/>
        <v>59.8</v>
      </c>
      <c r="K327" s="5">
        <f t="shared" si="60"/>
        <v>339.94</v>
      </c>
      <c r="L327" s="23">
        <f t="shared" si="73"/>
        <v>2719.52</v>
      </c>
      <c r="M327" s="23">
        <f t="shared" si="74"/>
        <v>0</v>
      </c>
      <c r="N327" s="23">
        <v>21.35</v>
      </c>
      <c r="O327" s="63">
        <f t="shared" si="61"/>
        <v>1.182451410966899E-4</v>
      </c>
      <c r="P327" s="1"/>
    </row>
    <row r="328" spans="2:16" ht="47.25" x14ac:dyDescent="0.2">
      <c r="B328" s="8" t="s">
        <v>433</v>
      </c>
      <c r="C328" s="10">
        <v>5213835</v>
      </c>
      <c r="D328" s="12" t="s">
        <v>870</v>
      </c>
      <c r="E328" s="8" t="s">
        <v>73</v>
      </c>
      <c r="F328" s="8" t="s">
        <v>296</v>
      </c>
      <c r="G328" s="4">
        <v>1920</v>
      </c>
      <c r="H328" s="4"/>
      <c r="I328" s="5">
        <v>0.62</v>
      </c>
      <c r="J328" s="5">
        <f t="shared" si="62"/>
        <v>0.13</v>
      </c>
      <c r="K328" s="5">
        <f t="shared" si="60"/>
        <v>0.75</v>
      </c>
      <c r="L328" s="23">
        <f t="shared" si="73"/>
        <v>1440</v>
      </c>
      <c r="M328" s="23">
        <f t="shared" si="74"/>
        <v>0</v>
      </c>
      <c r="N328" s="23">
        <v>21.35</v>
      </c>
      <c r="O328" s="63">
        <f t="shared" si="61"/>
        <v>6.2611417889639885E-5</v>
      </c>
      <c r="P328" s="1"/>
    </row>
    <row r="329" spans="2:16" x14ac:dyDescent="0.2">
      <c r="B329" s="32" t="s">
        <v>434</v>
      </c>
      <c r="C329" s="32"/>
      <c r="D329" s="33" t="s">
        <v>435</v>
      </c>
      <c r="E329" s="32"/>
      <c r="F329" s="32"/>
      <c r="G329" s="35"/>
      <c r="H329" s="35"/>
      <c r="I329" s="16"/>
      <c r="J329" s="16">
        <f t="shared" si="62"/>
        <v>0</v>
      </c>
      <c r="K329" s="16">
        <f t="shared" si="60"/>
        <v>0</v>
      </c>
      <c r="L329" s="34">
        <f>L330+L353+L365+L386+L390+L433+L503</f>
        <v>1480077.152</v>
      </c>
      <c r="M329" s="34">
        <f>M330+M353+M365+M386+M390+M433+M503</f>
        <v>247781.962</v>
      </c>
      <c r="N329" s="34"/>
      <c r="O329" s="64">
        <f t="shared" si="61"/>
        <v>7.5127575722970089E-2</v>
      </c>
      <c r="P329" s="1"/>
    </row>
    <row r="330" spans="2:16" x14ac:dyDescent="0.2">
      <c r="B330" s="41" t="s">
        <v>436</v>
      </c>
      <c r="C330" s="41"/>
      <c r="D330" s="42" t="s">
        <v>68</v>
      </c>
      <c r="E330" s="41"/>
      <c r="F330" s="41"/>
      <c r="G330" s="43"/>
      <c r="H330" s="43"/>
      <c r="I330" s="18"/>
      <c r="J330" s="18">
        <f t="shared" si="62"/>
        <v>0</v>
      </c>
      <c r="K330" s="18">
        <f t="shared" ref="K330:K393" si="75">J330+I330</f>
        <v>0</v>
      </c>
      <c r="L330" s="44">
        <f>L331+L343</f>
        <v>86980.217400000009</v>
      </c>
      <c r="M330" s="44">
        <f>M331+M343</f>
        <v>204891.878</v>
      </c>
      <c r="N330" s="44"/>
      <c r="O330" s="66">
        <f t="shared" ref="O330:O393" si="76">(M330+L330)/($M$596+$L$596)</f>
        <v>1.2690642871815445E-2</v>
      </c>
      <c r="P330" s="1"/>
    </row>
    <row r="331" spans="2:16" x14ac:dyDescent="0.2">
      <c r="B331" s="50" t="s">
        <v>874</v>
      </c>
      <c r="C331" s="50"/>
      <c r="D331" s="51" t="s">
        <v>875</v>
      </c>
      <c r="E331" s="50"/>
      <c r="F331" s="50"/>
      <c r="G331" s="20"/>
      <c r="H331" s="20"/>
      <c r="I331" s="20"/>
      <c r="J331" s="20">
        <f t="shared" si="62"/>
        <v>0</v>
      </c>
      <c r="K331" s="20">
        <f t="shared" si="75"/>
        <v>0</v>
      </c>
      <c r="L331" s="52">
        <f>SUM(L332:L342)</f>
        <v>84677.60560000001</v>
      </c>
      <c r="M331" s="52">
        <f>SUM(M332:M342)</f>
        <v>175070.41800000001</v>
      </c>
      <c r="N331" s="52"/>
      <c r="O331" s="68">
        <f t="shared" si="76"/>
        <v>1.1293883369185865E-2</v>
      </c>
      <c r="P331" s="1"/>
    </row>
    <row r="332" spans="2:16" ht="31.5" x14ac:dyDescent="0.2">
      <c r="B332" s="8" t="s">
        <v>437</v>
      </c>
      <c r="C332" s="10">
        <v>93358</v>
      </c>
      <c r="D332" s="7" t="s">
        <v>973</v>
      </c>
      <c r="E332" s="8" t="s">
        <v>37</v>
      </c>
      <c r="F332" s="8" t="s">
        <v>70</v>
      </c>
      <c r="G332" s="4">
        <v>178.72</v>
      </c>
      <c r="H332" s="4"/>
      <c r="I332" s="5">
        <v>72.36</v>
      </c>
      <c r="J332" s="5">
        <f t="shared" si="62"/>
        <v>15.44</v>
      </c>
      <c r="K332" s="5">
        <f t="shared" si="75"/>
        <v>87.8</v>
      </c>
      <c r="L332" s="23">
        <f t="shared" ref="L332:L342" si="77">K332*G332</f>
        <v>15691.616</v>
      </c>
      <c r="M332" s="23">
        <f t="shared" ref="M332:M342" si="78">K332*H332</f>
        <v>0</v>
      </c>
      <c r="N332" s="23">
        <v>21.35</v>
      </c>
      <c r="O332" s="63">
        <f t="shared" si="76"/>
        <v>6.8227383801372184E-4</v>
      </c>
      <c r="P332" s="1"/>
    </row>
    <row r="333" spans="2:16" ht="78.75" x14ac:dyDescent="0.2">
      <c r="B333" s="8" t="s">
        <v>438</v>
      </c>
      <c r="C333" s="10">
        <v>90082</v>
      </c>
      <c r="D333" s="7" t="s">
        <v>1026</v>
      </c>
      <c r="E333" s="8" t="s">
        <v>37</v>
      </c>
      <c r="F333" s="8" t="s">
        <v>70</v>
      </c>
      <c r="G333" s="4">
        <v>241.94</v>
      </c>
      <c r="H333" s="4"/>
      <c r="I333" s="5">
        <v>8.76</v>
      </c>
      <c r="J333" s="5">
        <f t="shared" si="62"/>
        <v>1.87</v>
      </c>
      <c r="K333" s="5">
        <f t="shared" si="75"/>
        <v>10.629999999999999</v>
      </c>
      <c r="L333" s="23">
        <f t="shared" si="77"/>
        <v>2571.8221999999996</v>
      </c>
      <c r="M333" s="23">
        <f t="shared" si="78"/>
        <v>0</v>
      </c>
      <c r="N333" s="23">
        <v>21.35</v>
      </c>
      <c r="O333" s="63">
        <f t="shared" si="76"/>
        <v>1.1182321840420347E-4</v>
      </c>
      <c r="P333" s="1"/>
    </row>
    <row r="334" spans="2:16" ht="78.75" x14ac:dyDescent="0.2">
      <c r="B334" s="8" t="s">
        <v>439</v>
      </c>
      <c r="C334" s="10">
        <v>90084</v>
      </c>
      <c r="D334" s="7" t="s">
        <v>1027</v>
      </c>
      <c r="E334" s="8" t="s">
        <v>37</v>
      </c>
      <c r="F334" s="8" t="s">
        <v>70</v>
      </c>
      <c r="G334" s="4">
        <v>241.94</v>
      </c>
      <c r="H334" s="4"/>
      <c r="I334" s="5">
        <v>8.5</v>
      </c>
      <c r="J334" s="5">
        <f t="shared" ref="J334:J397" si="79">TRUNC((N334/100)*I334,2)</f>
        <v>1.81</v>
      </c>
      <c r="K334" s="5">
        <f t="shared" si="75"/>
        <v>10.31</v>
      </c>
      <c r="L334" s="23">
        <f t="shared" si="77"/>
        <v>2494.4014000000002</v>
      </c>
      <c r="M334" s="23">
        <f t="shared" si="78"/>
        <v>0</v>
      </c>
      <c r="N334" s="23">
        <v>21.35</v>
      </c>
      <c r="O334" s="63">
        <f t="shared" si="76"/>
        <v>1.0845695030548805E-4</v>
      </c>
      <c r="P334" s="1"/>
    </row>
    <row r="335" spans="2:16" ht="78.75" x14ac:dyDescent="0.2">
      <c r="B335" s="8" t="s">
        <v>440</v>
      </c>
      <c r="C335" s="10">
        <v>90087</v>
      </c>
      <c r="D335" s="12" t="s">
        <v>830</v>
      </c>
      <c r="E335" s="8" t="s">
        <v>37</v>
      </c>
      <c r="F335" s="8" t="s">
        <v>70</v>
      </c>
      <c r="G335" s="4">
        <v>112.9</v>
      </c>
      <c r="H335" s="4"/>
      <c r="I335" s="5">
        <v>7.33</v>
      </c>
      <c r="J335" s="5">
        <f t="shared" si="79"/>
        <v>1.56</v>
      </c>
      <c r="K335" s="5">
        <f t="shared" si="75"/>
        <v>8.89</v>
      </c>
      <c r="L335" s="23">
        <f t="shared" si="77"/>
        <v>1003.6810000000002</v>
      </c>
      <c r="M335" s="23">
        <f t="shared" si="78"/>
        <v>0</v>
      </c>
      <c r="N335" s="23">
        <v>21.35</v>
      </c>
      <c r="O335" s="63">
        <f t="shared" si="76"/>
        <v>4.3640201749230321E-5</v>
      </c>
      <c r="P335" s="1"/>
    </row>
    <row r="336" spans="2:16" ht="78.75" x14ac:dyDescent="0.2">
      <c r="B336" s="8" t="s">
        <v>441</v>
      </c>
      <c r="C336" s="10">
        <v>100995</v>
      </c>
      <c r="D336" s="12" t="s">
        <v>836</v>
      </c>
      <c r="E336" s="8" t="s">
        <v>37</v>
      </c>
      <c r="F336" s="8" t="s">
        <v>76</v>
      </c>
      <c r="G336" s="4">
        <v>1231.1400000000001</v>
      </c>
      <c r="H336" s="4"/>
      <c r="I336" s="5">
        <v>3.21</v>
      </c>
      <c r="J336" s="5">
        <f t="shared" si="79"/>
        <v>0.68</v>
      </c>
      <c r="K336" s="5">
        <f t="shared" si="75"/>
        <v>3.89</v>
      </c>
      <c r="L336" s="23">
        <f t="shared" si="77"/>
        <v>4789.1346000000003</v>
      </c>
      <c r="M336" s="23">
        <f t="shared" si="78"/>
        <v>0</v>
      </c>
      <c r="N336" s="23">
        <v>21.35</v>
      </c>
      <c r="O336" s="63">
        <f t="shared" si="76"/>
        <v>2.0823229706273152E-4</v>
      </c>
      <c r="P336" s="1"/>
    </row>
    <row r="337" spans="2:16" ht="47.25" x14ac:dyDescent="0.2">
      <c r="B337" s="8" t="s">
        <v>442</v>
      </c>
      <c r="C337" s="10">
        <v>95879</v>
      </c>
      <c r="D337" s="7" t="s">
        <v>960</v>
      </c>
      <c r="E337" s="8" t="s">
        <v>37</v>
      </c>
      <c r="F337" s="8" t="s">
        <v>19</v>
      </c>
      <c r="G337" s="4">
        <v>15019.94</v>
      </c>
      <c r="H337" s="4"/>
      <c r="I337" s="71">
        <v>1.05</v>
      </c>
      <c r="J337" s="71">
        <f t="shared" si="79"/>
        <v>0.22</v>
      </c>
      <c r="K337" s="71">
        <f t="shared" si="75"/>
        <v>1.27</v>
      </c>
      <c r="L337" s="23">
        <f t="shared" si="77"/>
        <v>19075.323800000002</v>
      </c>
      <c r="M337" s="23">
        <f t="shared" si="78"/>
        <v>0</v>
      </c>
      <c r="N337" s="23">
        <v>21.35</v>
      </c>
      <c r="O337" s="63">
        <f t="shared" si="76"/>
        <v>8.2939796515416227E-4</v>
      </c>
      <c r="P337" s="1"/>
    </row>
    <row r="338" spans="2:16" ht="47.25" x14ac:dyDescent="0.2">
      <c r="B338" s="8" t="s">
        <v>443</v>
      </c>
      <c r="C338" s="10">
        <v>93598</v>
      </c>
      <c r="D338" s="7" t="s">
        <v>15</v>
      </c>
      <c r="E338" s="8" t="s">
        <v>37</v>
      </c>
      <c r="F338" s="8" t="s">
        <v>19</v>
      </c>
      <c r="G338" s="4">
        <v>2449.9699999999998</v>
      </c>
      <c r="H338" s="4"/>
      <c r="I338" s="71">
        <v>1.1399999999999999</v>
      </c>
      <c r="J338" s="71">
        <f t="shared" si="79"/>
        <v>0.24</v>
      </c>
      <c r="K338" s="71">
        <f t="shared" si="75"/>
        <v>1.38</v>
      </c>
      <c r="L338" s="23">
        <f t="shared" si="77"/>
        <v>3380.9585999999995</v>
      </c>
      <c r="M338" s="23">
        <f t="shared" si="78"/>
        <v>0</v>
      </c>
      <c r="N338" s="23">
        <v>21.35</v>
      </c>
      <c r="O338" s="63">
        <f t="shared" si="76"/>
        <v>1.4700459150845263E-4</v>
      </c>
      <c r="P338" s="1"/>
    </row>
    <row r="339" spans="2:16" ht="47.25" x14ac:dyDescent="0.2">
      <c r="B339" s="8" t="s">
        <v>444</v>
      </c>
      <c r="C339" s="10">
        <v>93382</v>
      </c>
      <c r="D339" s="12" t="s">
        <v>862</v>
      </c>
      <c r="E339" s="8" t="s">
        <v>37</v>
      </c>
      <c r="F339" s="8" t="s">
        <v>70</v>
      </c>
      <c r="G339" s="4">
        <v>178.72</v>
      </c>
      <c r="H339" s="4"/>
      <c r="I339" s="5">
        <v>17.23</v>
      </c>
      <c r="J339" s="5">
        <f t="shared" si="79"/>
        <v>3.67</v>
      </c>
      <c r="K339" s="5">
        <f t="shared" si="75"/>
        <v>20.9</v>
      </c>
      <c r="L339" s="23">
        <f t="shared" si="77"/>
        <v>3735.2479999999996</v>
      </c>
      <c r="M339" s="23">
        <f t="shared" si="78"/>
        <v>0</v>
      </c>
      <c r="N339" s="23">
        <v>21.35</v>
      </c>
      <c r="O339" s="63">
        <f t="shared" si="76"/>
        <v>1.6240914822877888E-4</v>
      </c>
      <c r="P339" s="1"/>
    </row>
    <row r="340" spans="2:16" ht="47.25" x14ac:dyDescent="0.2">
      <c r="B340" s="8" t="s">
        <v>445</v>
      </c>
      <c r="C340" s="8" t="s">
        <v>446</v>
      </c>
      <c r="D340" s="7" t="s">
        <v>447</v>
      </c>
      <c r="E340" s="8" t="s">
        <v>34</v>
      </c>
      <c r="F340" s="8" t="s">
        <v>9</v>
      </c>
      <c r="G340" s="4">
        <v>190.5</v>
      </c>
      <c r="H340" s="4"/>
      <c r="I340" s="5">
        <v>138.15</v>
      </c>
      <c r="J340" s="5">
        <f t="shared" si="79"/>
        <v>29.49</v>
      </c>
      <c r="K340" s="5">
        <f t="shared" si="75"/>
        <v>167.64000000000001</v>
      </c>
      <c r="L340" s="23">
        <f t="shared" si="77"/>
        <v>31935.420000000002</v>
      </c>
      <c r="M340" s="23">
        <f t="shared" si="78"/>
        <v>0</v>
      </c>
      <c r="N340" s="23">
        <v>21.35</v>
      </c>
      <c r="O340" s="63">
        <f t="shared" si="76"/>
        <v>1.3885568938202526E-3</v>
      </c>
      <c r="P340" s="1"/>
    </row>
    <row r="341" spans="2:16" ht="31.5" x14ac:dyDescent="0.2">
      <c r="B341" s="8" t="s">
        <v>448</v>
      </c>
      <c r="C341" s="31" t="s">
        <v>818</v>
      </c>
      <c r="D341" s="7" t="s">
        <v>80</v>
      </c>
      <c r="E341" s="31" t="s">
        <v>814</v>
      </c>
      <c r="F341" s="8" t="s">
        <v>76</v>
      </c>
      <c r="G341" s="5"/>
      <c r="H341" s="5">
        <v>1231.1400000000001</v>
      </c>
      <c r="I341" s="71">
        <v>28.8</v>
      </c>
      <c r="J341" s="71">
        <f t="shared" si="79"/>
        <v>4.4000000000000004</v>
      </c>
      <c r="K341" s="71">
        <f t="shared" si="75"/>
        <v>33.200000000000003</v>
      </c>
      <c r="L341" s="23">
        <f t="shared" si="77"/>
        <v>0</v>
      </c>
      <c r="M341" s="23">
        <f t="shared" si="78"/>
        <v>40873.848000000005</v>
      </c>
      <c r="N341" s="23">
        <v>15.28</v>
      </c>
      <c r="O341" s="63">
        <f t="shared" si="76"/>
        <v>1.7772010957539041E-3</v>
      </c>
    </row>
    <row r="342" spans="2:16" ht="31.5" x14ac:dyDescent="0.2">
      <c r="B342" s="8" t="s">
        <v>449</v>
      </c>
      <c r="C342" s="8" t="s">
        <v>186</v>
      </c>
      <c r="D342" s="7" t="s">
        <v>1006</v>
      </c>
      <c r="E342" s="31" t="s">
        <v>814</v>
      </c>
      <c r="F342" s="8" t="s">
        <v>11</v>
      </c>
      <c r="G342" s="4"/>
      <c r="H342" s="4">
        <v>9</v>
      </c>
      <c r="I342" s="71">
        <v>12287.38</v>
      </c>
      <c r="J342" s="71">
        <f t="shared" si="79"/>
        <v>2623.35</v>
      </c>
      <c r="K342" s="71">
        <f t="shared" si="75"/>
        <v>14910.73</v>
      </c>
      <c r="L342" s="23">
        <f t="shared" si="77"/>
        <v>0</v>
      </c>
      <c r="M342" s="23">
        <f t="shared" si="78"/>
        <v>134196.57</v>
      </c>
      <c r="N342" s="23">
        <v>21.35</v>
      </c>
      <c r="O342" s="63">
        <f t="shared" si="76"/>
        <v>5.834887169184939E-3</v>
      </c>
      <c r="P342" s="1"/>
    </row>
    <row r="343" spans="2:16" x14ac:dyDescent="0.2">
      <c r="B343" s="45" t="s">
        <v>450</v>
      </c>
      <c r="C343" s="50"/>
      <c r="D343" s="51" t="s">
        <v>876</v>
      </c>
      <c r="E343" s="50"/>
      <c r="F343" s="50"/>
      <c r="G343" s="20"/>
      <c r="H343" s="20"/>
      <c r="I343" s="19"/>
      <c r="J343" s="19">
        <f t="shared" si="79"/>
        <v>0</v>
      </c>
      <c r="K343" s="19">
        <f t="shared" si="75"/>
        <v>0</v>
      </c>
      <c r="L343" s="47">
        <f>SUM(L344:L352)</f>
        <v>2302.6117999999997</v>
      </c>
      <c r="M343" s="47">
        <f>SUM(M344:M352)</f>
        <v>29821.46</v>
      </c>
      <c r="N343" s="47"/>
      <c r="O343" s="67">
        <f t="shared" si="76"/>
        <v>1.3967595026295806E-3</v>
      </c>
      <c r="P343" s="1"/>
    </row>
    <row r="344" spans="2:16" ht="47.25" x14ac:dyDescent="0.2">
      <c r="B344" s="8" t="s">
        <v>451</v>
      </c>
      <c r="C344" s="10">
        <v>93358</v>
      </c>
      <c r="D344" s="12" t="s">
        <v>861</v>
      </c>
      <c r="E344" s="8" t="s">
        <v>37</v>
      </c>
      <c r="F344" s="8" t="s">
        <v>70</v>
      </c>
      <c r="G344" s="4">
        <v>10.61</v>
      </c>
      <c r="H344" s="4"/>
      <c r="I344" s="5">
        <v>72.36</v>
      </c>
      <c r="J344" s="5">
        <f t="shared" si="79"/>
        <v>15.44</v>
      </c>
      <c r="K344" s="5">
        <f t="shared" si="75"/>
        <v>87.8</v>
      </c>
      <c r="L344" s="23">
        <f t="shared" ref="L344:L352" si="80">K344*G344</f>
        <v>931.55799999999988</v>
      </c>
      <c r="M344" s="23">
        <f t="shared" ref="M344:M352" si="81">K344*H344</f>
        <v>0</v>
      </c>
      <c r="N344" s="23">
        <v>21.35</v>
      </c>
      <c r="O344" s="63">
        <f t="shared" si="76"/>
        <v>4.0504282796136908E-5</v>
      </c>
      <c r="P344" s="1"/>
    </row>
    <row r="345" spans="2:16" ht="78.75" x14ac:dyDescent="0.2">
      <c r="B345" s="8" t="s">
        <v>452</v>
      </c>
      <c r="C345" s="10">
        <v>90082</v>
      </c>
      <c r="D345" s="12" t="s">
        <v>826</v>
      </c>
      <c r="E345" s="8" t="s">
        <v>37</v>
      </c>
      <c r="F345" s="8" t="s">
        <v>70</v>
      </c>
      <c r="G345" s="4">
        <v>6</v>
      </c>
      <c r="H345" s="4"/>
      <c r="I345" s="5">
        <v>8.76</v>
      </c>
      <c r="J345" s="5">
        <f t="shared" si="79"/>
        <v>1.87</v>
      </c>
      <c r="K345" s="5">
        <f t="shared" si="75"/>
        <v>10.629999999999999</v>
      </c>
      <c r="L345" s="23">
        <f t="shared" si="80"/>
        <v>63.779999999999994</v>
      </c>
      <c r="M345" s="23">
        <f t="shared" si="81"/>
        <v>0</v>
      </c>
      <c r="N345" s="23">
        <v>21.35</v>
      </c>
      <c r="O345" s="63">
        <f t="shared" si="76"/>
        <v>2.7731640506952999E-6</v>
      </c>
      <c r="P345" s="1"/>
    </row>
    <row r="346" spans="2:16" ht="78.75" x14ac:dyDescent="0.2">
      <c r="B346" s="8" t="s">
        <v>453</v>
      </c>
      <c r="C346" s="10">
        <v>90087</v>
      </c>
      <c r="D346" s="12" t="s">
        <v>830</v>
      </c>
      <c r="E346" s="8" t="s">
        <v>37</v>
      </c>
      <c r="F346" s="8" t="s">
        <v>70</v>
      </c>
      <c r="G346" s="4">
        <v>2.3199999999999998</v>
      </c>
      <c r="H346" s="4"/>
      <c r="I346" s="5">
        <v>7.33</v>
      </c>
      <c r="J346" s="5">
        <f t="shared" si="79"/>
        <v>1.56</v>
      </c>
      <c r="K346" s="5">
        <f t="shared" si="75"/>
        <v>8.89</v>
      </c>
      <c r="L346" s="23">
        <f t="shared" si="80"/>
        <v>20.6248</v>
      </c>
      <c r="M346" s="23">
        <f t="shared" si="81"/>
        <v>0</v>
      </c>
      <c r="N346" s="23">
        <v>21.35</v>
      </c>
      <c r="O346" s="63">
        <f t="shared" si="76"/>
        <v>8.9676942478489226E-7</v>
      </c>
      <c r="P346" s="1"/>
    </row>
    <row r="347" spans="2:16" ht="63" x14ac:dyDescent="0.2">
      <c r="B347" s="8" t="s">
        <v>454</v>
      </c>
      <c r="C347" s="10">
        <v>100995</v>
      </c>
      <c r="D347" s="12" t="s">
        <v>817</v>
      </c>
      <c r="E347" s="8" t="s">
        <v>37</v>
      </c>
      <c r="F347" s="8" t="s">
        <v>76</v>
      </c>
      <c r="G347" s="4">
        <v>17.16</v>
      </c>
      <c r="H347" s="4"/>
      <c r="I347" s="5">
        <v>3.21</v>
      </c>
      <c r="J347" s="5">
        <f t="shared" si="79"/>
        <v>0.68</v>
      </c>
      <c r="K347" s="5">
        <f t="shared" si="75"/>
        <v>3.89</v>
      </c>
      <c r="L347" s="23">
        <f t="shared" si="80"/>
        <v>66.752400000000009</v>
      </c>
      <c r="M347" s="23">
        <f t="shared" si="81"/>
        <v>0</v>
      </c>
      <c r="N347" s="23">
        <v>21.35</v>
      </c>
      <c r="O347" s="63">
        <f t="shared" si="76"/>
        <v>2.9024044524558321E-6</v>
      </c>
      <c r="P347" s="1"/>
    </row>
    <row r="348" spans="2:16" ht="47.25" x14ac:dyDescent="0.2">
      <c r="B348" s="8" t="s">
        <v>455</v>
      </c>
      <c r="C348" s="10">
        <v>95879</v>
      </c>
      <c r="D348" s="7" t="s">
        <v>960</v>
      </c>
      <c r="E348" s="8" t="s">
        <v>37</v>
      </c>
      <c r="F348" s="8" t="s">
        <v>19</v>
      </c>
      <c r="G348" s="4">
        <v>209.4</v>
      </c>
      <c r="H348" s="4"/>
      <c r="I348" s="71">
        <v>1.05</v>
      </c>
      <c r="J348" s="71">
        <f t="shared" si="79"/>
        <v>0.22</v>
      </c>
      <c r="K348" s="71">
        <f t="shared" si="75"/>
        <v>1.27</v>
      </c>
      <c r="L348" s="23">
        <f t="shared" si="80"/>
        <v>265.93799999999999</v>
      </c>
      <c r="M348" s="23">
        <f t="shared" si="81"/>
        <v>0</v>
      </c>
      <c r="N348" s="23">
        <v>21.35</v>
      </c>
      <c r="O348" s="63">
        <f t="shared" si="76"/>
        <v>1.1563024479677119E-5</v>
      </c>
      <c r="P348" s="1"/>
    </row>
    <row r="349" spans="2:16" ht="47.25" x14ac:dyDescent="0.2">
      <c r="B349" s="8" t="s">
        <v>456</v>
      </c>
      <c r="C349" s="10">
        <v>93598</v>
      </c>
      <c r="D349" s="7" t="s">
        <v>15</v>
      </c>
      <c r="E349" s="8" t="s">
        <v>37</v>
      </c>
      <c r="F349" s="8" t="s">
        <v>19</v>
      </c>
      <c r="G349" s="4">
        <v>34.159999999999997</v>
      </c>
      <c r="H349" s="4"/>
      <c r="I349" s="71">
        <v>1.1399999999999999</v>
      </c>
      <c r="J349" s="71">
        <f t="shared" si="79"/>
        <v>0.24</v>
      </c>
      <c r="K349" s="71">
        <f t="shared" si="75"/>
        <v>1.38</v>
      </c>
      <c r="L349" s="23">
        <f t="shared" si="80"/>
        <v>47.140799999999992</v>
      </c>
      <c r="M349" s="23">
        <f t="shared" si="81"/>
        <v>0</v>
      </c>
      <c r="N349" s="23">
        <v>21.35</v>
      </c>
      <c r="O349" s="63">
        <f t="shared" si="76"/>
        <v>2.0496891169805109E-6</v>
      </c>
      <c r="P349" s="1"/>
    </row>
    <row r="350" spans="2:16" ht="47.25" x14ac:dyDescent="0.2">
      <c r="B350" s="8" t="s">
        <v>457</v>
      </c>
      <c r="C350" s="10">
        <v>93382</v>
      </c>
      <c r="D350" s="12" t="s">
        <v>862</v>
      </c>
      <c r="E350" s="8" t="s">
        <v>37</v>
      </c>
      <c r="F350" s="8" t="s">
        <v>70</v>
      </c>
      <c r="G350" s="4">
        <v>10.61</v>
      </c>
      <c r="H350" s="4"/>
      <c r="I350" s="5">
        <v>17.23</v>
      </c>
      <c r="J350" s="5">
        <f t="shared" si="79"/>
        <v>3.67</v>
      </c>
      <c r="K350" s="5">
        <f t="shared" si="75"/>
        <v>20.9</v>
      </c>
      <c r="L350" s="23">
        <f t="shared" si="80"/>
        <v>221.74899999999997</v>
      </c>
      <c r="M350" s="23">
        <f t="shared" si="81"/>
        <v>0</v>
      </c>
      <c r="N350" s="23">
        <v>21.35</v>
      </c>
      <c r="O350" s="63">
        <f t="shared" si="76"/>
        <v>9.641680073340107E-6</v>
      </c>
      <c r="P350" s="1"/>
    </row>
    <row r="351" spans="2:16" ht="47.25" x14ac:dyDescent="0.2">
      <c r="B351" s="8" t="s">
        <v>458</v>
      </c>
      <c r="C351" s="10">
        <v>101584</v>
      </c>
      <c r="D351" s="12" t="s">
        <v>877</v>
      </c>
      <c r="E351" s="8" t="s">
        <v>37</v>
      </c>
      <c r="F351" s="8" t="s">
        <v>38</v>
      </c>
      <c r="G351" s="4">
        <v>16.64</v>
      </c>
      <c r="H351" s="4"/>
      <c r="I351" s="5">
        <v>33.93</v>
      </c>
      <c r="J351" s="5">
        <f t="shared" si="79"/>
        <v>7.24</v>
      </c>
      <c r="K351" s="5">
        <f t="shared" si="75"/>
        <v>41.17</v>
      </c>
      <c r="L351" s="23">
        <f t="shared" si="80"/>
        <v>685.06880000000001</v>
      </c>
      <c r="M351" s="23">
        <f t="shared" si="81"/>
        <v>0</v>
      </c>
      <c r="N351" s="23">
        <v>21.35</v>
      </c>
      <c r="O351" s="63">
        <f t="shared" si="76"/>
        <v>2.978689508330148E-5</v>
      </c>
      <c r="P351" s="1"/>
    </row>
    <row r="352" spans="2:16" ht="31.5" x14ac:dyDescent="0.2">
      <c r="B352" s="8" t="s">
        <v>459</v>
      </c>
      <c r="C352" s="8" t="s">
        <v>186</v>
      </c>
      <c r="D352" s="7" t="s">
        <v>1006</v>
      </c>
      <c r="E352" s="31" t="s">
        <v>814</v>
      </c>
      <c r="F352" s="8" t="s">
        <v>11</v>
      </c>
      <c r="G352" s="4"/>
      <c r="H352" s="4">
        <v>2</v>
      </c>
      <c r="I352" s="71">
        <v>12287.38</v>
      </c>
      <c r="J352" s="71">
        <f t="shared" si="79"/>
        <v>2623.35</v>
      </c>
      <c r="K352" s="71">
        <f t="shared" si="75"/>
        <v>14910.73</v>
      </c>
      <c r="L352" s="23">
        <f t="shared" si="80"/>
        <v>0</v>
      </c>
      <c r="M352" s="23">
        <f t="shared" si="81"/>
        <v>29821.46</v>
      </c>
      <c r="N352" s="23">
        <v>21.35</v>
      </c>
      <c r="O352" s="63">
        <f t="shared" si="76"/>
        <v>1.2966415931522086E-3</v>
      </c>
      <c r="P352" s="1"/>
    </row>
    <row r="353" spans="2:16" x14ac:dyDescent="0.2">
      <c r="B353" s="41" t="s">
        <v>460</v>
      </c>
      <c r="C353" s="41"/>
      <c r="D353" s="42" t="s">
        <v>461</v>
      </c>
      <c r="E353" s="41"/>
      <c r="F353" s="41"/>
      <c r="G353" s="43"/>
      <c r="H353" s="43"/>
      <c r="I353" s="18"/>
      <c r="J353" s="18">
        <f t="shared" si="79"/>
        <v>0</v>
      </c>
      <c r="K353" s="18">
        <f t="shared" si="75"/>
        <v>0</v>
      </c>
      <c r="L353" s="44">
        <f>SUM(L354:L364)</f>
        <v>225909.88880000002</v>
      </c>
      <c r="M353" s="44">
        <f>SUM(M354:M364)</f>
        <v>0</v>
      </c>
      <c r="N353" s="44"/>
      <c r="O353" s="66">
        <f t="shared" si="76"/>
        <v>9.8225961479575553E-3</v>
      </c>
      <c r="P353" s="1"/>
    </row>
    <row r="354" spans="2:16" ht="63" x14ac:dyDescent="0.2">
      <c r="B354" s="8" t="s">
        <v>462</v>
      </c>
      <c r="C354" s="8" t="s">
        <v>463</v>
      </c>
      <c r="D354" s="12" t="s">
        <v>878</v>
      </c>
      <c r="E354" s="8" t="s">
        <v>34</v>
      </c>
      <c r="F354" s="8" t="s">
        <v>70</v>
      </c>
      <c r="G354" s="4">
        <v>3.02</v>
      </c>
      <c r="H354" s="4"/>
      <c r="I354" s="5">
        <v>1868.92</v>
      </c>
      <c r="J354" s="5">
        <f t="shared" si="79"/>
        <v>399.01</v>
      </c>
      <c r="K354" s="5">
        <f t="shared" si="75"/>
        <v>2267.9300000000003</v>
      </c>
      <c r="L354" s="23">
        <f t="shared" ref="L354:L364" si="82">K354*G354</f>
        <v>6849.1486000000014</v>
      </c>
      <c r="M354" s="23">
        <f t="shared" ref="M354:M364" si="83">K354*H354</f>
        <v>0</v>
      </c>
      <c r="N354" s="23">
        <v>21.35</v>
      </c>
      <c r="O354" s="63">
        <f t="shared" si="76"/>
        <v>2.9780201748808477E-4</v>
      </c>
      <c r="P354" s="1"/>
    </row>
    <row r="355" spans="2:16" ht="31.5" x14ac:dyDescent="0.2">
      <c r="B355" s="8" t="s">
        <v>464</v>
      </c>
      <c r="C355" s="31" t="s">
        <v>879</v>
      </c>
      <c r="D355" s="7" t="s">
        <v>1028</v>
      </c>
      <c r="E355" s="31" t="s">
        <v>814</v>
      </c>
      <c r="F355" s="8" t="s">
        <v>9</v>
      </c>
      <c r="G355" s="4">
        <v>565.99</v>
      </c>
      <c r="H355" s="4"/>
      <c r="I355" s="5">
        <v>42.31</v>
      </c>
      <c r="J355" s="5">
        <f t="shared" si="79"/>
        <v>9.0299999999999994</v>
      </c>
      <c r="K355" s="5">
        <f t="shared" si="75"/>
        <v>51.34</v>
      </c>
      <c r="L355" s="23">
        <f t="shared" si="82"/>
        <v>29057.926600000003</v>
      </c>
      <c r="M355" s="23">
        <f t="shared" si="83"/>
        <v>0</v>
      </c>
      <c r="N355" s="23">
        <v>21.35</v>
      </c>
      <c r="O355" s="63">
        <f t="shared" si="76"/>
        <v>1.2634430453882521E-3</v>
      </c>
      <c r="P355" s="1"/>
    </row>
    <row r="356" spans="2:16" ht="47.25" x14ac:dyDescent="0.2">
      <c r="B356" s="8" t="s">
        <v>465</v>
      </c>
      <c r="C356" s="8" t="s">
        <v>466</v>
      </c>
      <c r="D356" s="7" t="s">
        <v>1029</v>
      </c>
      <c r="E356" s="8" t="s">
        <v>34</v>
      </c>
      <c r="F356" s="8" t="s">
        <v>70</v>
      </c>
      <c r="G356" s="4">
        <v>105.39</v>
      </c>
      <c r="H356" s="4"/>
      <c r="I356" s="5">
        <v>495.23</v>
      </c>
      <c r="J356" s="5">
        <f t="shared" si="79"/>
        <v>105.73</v>
      </c>
      <c r="K356" s="5">
        <f t="shared" si="75"/>
        <v>600.96</v>
      </c>
      <c r="L356" s="23">
        <f t="shared" si="82"/>
        <v>63335.174400000004</v>
      </c>
      <c r="M356" s="23">
        <f t="shared" si="83"/>
        <v>0</v>
      </c>
      <c r="N356" s="23">
        <v>21.35</v>
      </c>
      <c r="O356" s="63">
        <f t="shared" si="76"/>
        <v>2.7538229662997377E-3</v>
      </c>
      <c r="P356" s="1"/>
    </row>
    <row r="357" spans="2:16" ht="31.5" x14ac:dyDescent="0.2">
      <c r="B357" s="8" t="s">
        <v>467</v>
      </c>
      <c r="C357" s="10">
        <v>95241</v>
      </c>
      <c r="D357" s="7" t="s">
        <v>1022</v>
      </c>
      <c r="E357" s="8" t="s">
        <v>37</v>
      </c>
      <c r="F357" s="8" t="s">
        <v>38</v>
      </c>
      <c r="G357" s="4">
        <v>165.29</v>
      </c>
      <c r="H357" s="4"/>
      <c r="I357" s="5">
        <v>23.18</v>
      </c>
      <c r="J357" s="5">
        <f t="shared" si="79"/>
        <v>4.9400000000000004</v>
      </c>
      <c r="K357" s="5">
        <f t="shared" si="75"/>
        <v>28.12</v>
      </c>
      <c r="L357" s="23">
        <f t="shared" si="82"/>
        <v>4647.9547999999995</v>
      </c>
      <c r="M357" s="23">
        <f t="shared" si="83"/>
        <v>0</v>
      </c>
      <c r="N357" s="23">
        <v>21.35</v>
      </c>
      <c r="O357" s="63">
        <f t="shared" si="76"/>
        <v>2.0209377799649831E-4</v>
      </c>
      <c r="P357" s="1"/>
    </row>
    <row r="358" spans="2:16" ht="63" x14ac:dyDescent="0.2">
      <c r="B358" s="8" t="s">
        <v>468</v>
      </c>
      <c r="C358" s="10">
        <v>87905</v>
      </c>
      <c r="D358" s="7" t="s">
        <v>1030</v>
      </c>
      <c r="E358" s="8" t="s">
        <v>37</v>
      </c>
      <c r="F358" s="8" t="s">
        <v>38</v>
      </c>
      <c r="G358" s="4">
        <v>459.74</v>
      </c>
      <c r="H358" s="4"/>
      <c r="I358" s="5">
        <v>6.59</v>
      </c>
      <c r="J358" s="5">
        <f t="shared" si="79"/>
        <v>1.4</v>
      </c>
      <c r="K358" s="5">
        <f t="shared" si="75"/>
        <v>7.99</v>
      </c>
      <c r="L358" s="23">
        <f t="shared" si="82"/>
        <v>3673.3226</v>
      </c>
      <c r="M358" s="23">
        <f t="shared" si="83"/>
        <v>0</v>
      </c>
      <c r="N358" s="23">
        <v>21.35</v>
      </c>
      <c r="O358" s="63">
        <f t="shared" si="76"/>
        <v>1.5971662246670729E-4</v>
      </c>
      <c r="P358" s="1"/>
    </row>
    <row r="359" spans="2:16" ht="63" x14ac:dyDescent="0.2">
      <c r="B359" s="8" t="s">
        <v>469</v>
      </c>
      <c r="C359" s="10">
        <v>87775</v>
      </c>
      <c r="D359" s="12" t="s">
        <v>880</v>
      </c>
      <c r="E359" s="8" t="s">
        <v>37</v>
      </c>
      <c r="F359" s="8" t="s">
        <v>38</v>
      </c>
      <c r="G359" s="4">
        <v>459.74</v>
      </c>
      <c r="H359" s="4"/>
      <c r="I359" s="5">
        <v>44.53</v>
      </c>
      <c r="J359" s="5">
        <f t="shared" si="79"/>
        <v>9.5</v>
      </c>
      <c r="K359" s="5">
        <f t="shared" si="75"/>
        <v>54.03</v>
      </c>
      <c r="L359" s="23">
        <f t="shared" si="82"/>
        <v>24839.752200000003</v>
      </c>
      <c r="M359" s="23">
        <f t="shared" si="83"/>
        <v>0</v>
      </c>
      <c r="N359" s="23">
        <v>21.35</v>
      </c>
      <c r="O359" s="63">
        <f t="shared" si="76"/>
        <v>1.0800361842147931E-3</v>
      </c>
      <c r="P359" s="1"/>
    </row>
    <row r="360" spans="2:16" ht="63" x14ac:dyDescent="0.2">
      <c r="B360" s="8" t="s">
        <v>470</v>
      </c>
      <c r="C360" s="10">
        <v>98556</v>
      </c>
      <c r="D360" s="12" t="s">
        <v>881</v>
      </c>
      <c r="E360" s="8" t="s">
        <v>37</v>
      </c>
      <c r="F360" s="8" t="s">
        <v>38</v>
      </c>
      <c r="G360" s="4">
        <v>459.74</v>
      </c>
      <c r="H360" s="4"/>
      <c r="I360" s="5">
        <v>52.78</v>
      </c>
      <c r="J360" s="5">
        <f t="shared" si="79"/>
        <v>11.26</v>
      </c>
      <c r="K360" s="5">
        <f t="shared" si="75"/>
        <v>64.040000000000006</v>
      </c>
      <c r="L360" s="23">
        <f t="shared" si="82"/>
        <v>29441.749600000003</v>
      </c>
      <c r="M360" s="23">
        <f t="shared" si="83"/>
        <v>0</v>
      </c>
      <c r="N360" s="23">
        <v>21.35</v>
      </c>
      <c r="O360" s="63">
        <f t="shared" si="76"/>
        <v>1.2801317275053738E-3</v>
      </c>
      <c r="P360" s="1"/>
    </row>
    <row r="361" spans="2:16" ht="47.25" x14ac:dyDescent="0.2">
      <c r="B361" s="8" t="s">
        <v>471</v>
      </c>
      <c r="C361" s="10">
        <v>92768</v>
      </c>
      <c r="D361" s="7" t="s">
        <v>1031</v>
      </c>
      <c r="E361" s="8" t="s">
        <v>37</v>
      </c>
      <c r="F361" s="8" t="s">
        <v>171</v>
      </c>
      <c r="G361" s="4">
        <v>89</v>
      </c>
      <c r="H361" s="4"/>
      <c r="I361" s="71">
        <v>11.47</v>
      </c>
      <c r="J361" s="71">
        <f t="shared" si="79"/>
        <v>2.44</v>
      </c>
      <c r="K361" s="71">
        <f t="shared" si="75"/>
        <v>13.91</v>
      </c>
      <c r="L361" s="23">
        <f t="shared" si="82"/>
        <v>1237.99</v>
      </c>
      <c r="M361" s="23">
        <f t="shared" si="83"/>
        <v>0</v>
      </c>
      <c r="N361" s="23">
        <v>21.35</v>
      </c>
      <c r="O361" s="63">
        <f t="shared" si="76"/>
        <v>5.3827992523052283E-5</v>
      </c>
      <c r="P361" s="1"/>
    </row>
    <row r="362" spans="2:16" ht="47.25" x14ac:dyDescent="0.2">
      <c r="B362" s="8" t="s">
        <v>472</v>
      </c>
      <c r="C362" s="10">
        <v>92771</v>
      </c>
      <c r="D362" s="7" t="s">
        <v>1032</v>
      </c>
      <c r="E362" s="8" t="s">
        <v>37</v>
      </c>
      <c r="F362" s="8" t="s">
        <v>171</v>
      </c>
      <c r="G362" s="4">
        <v>5081</v>
      </c>
      <c r="H362" s="4"/>
      <c r="I362" s="71">
        <v>8.94</v>
      </c>
      <c r="J362" s="71">
        <f t="shared" si="79"/>
        <v>1.9</v>
      </c>
      <c r="K362" s="71">
        <f t="shared" si="75"/>
        <v>10.84</v>
      </c>
      <c r="L362" s="23">
        <f t="shared" si="82"/>
        <v>55078.04</v>
      </c>
      <c r="M362" s="23">
        <f t="shared" si="83"/>
        <v>0</v>
      </c>
      <c r="N362" s="23">
        <v>21.35</v>
      </c>
      <c r="O362" s="63">
        <f t="shared" si="76"/>
        <v>2.3948015131821537E-3</v>
      </c>
      <c r="P362" s="1"/>
    </row>
    <row r="363" spans="2:16" ht="47.25" x14ac:dyDescent="0.2">
      <c r="B363" s="8" t="s">
        <v>473</v>
      </c>
      <c r="C363" s="10">
        <v>92772</v>
      </c>
      <c r="D363" s="7" t="s">
        <v>1033</v>
      </c>
      <c r="E363" s="8" t="s">
        <v>37</v>
      </c>
      <c r="F363" s="8" t="s">
        <v>171</v>
      </c>
      <c r="G363" s="4">
        <v>829</v>
      </c>
      <c r="H363" s="4"/>
      <c r="I363" s="71">
        <v>7.5</v>
      </c>
      <c r="J363" s="71">
        <f t="shared" si="79"/>
        <v>1.6</v>
      </c>
      <c r="K363" s="71">
        <f t="shared" si="75"/>
        <v>9.1</v>
      </c>
      <c r="L363" s="23">
        <f t="shared" si="82"/>
        <v>7543.9</v>
      </c>
      <c r="M363" s="23">
        <f t="shared" si="83"/>
        <v>0</v>
      </c>
      <c r="N363" s="23">
        <v>21.35</v>
      </c>
      <c r="O363" s="63">
        <f t="shared" si="76"/>
        <v>3.2800991348448216E-4</v>
      </c>
      <c r="P363" s="1"/>
    </row>
    <row r="364" spans="2:16" ht="47.25" x14ac:dyDescent="0.2">
      <c r="B364" s="8" t="s">
        <v>474</v>
      </c>
      <c r="C364" s="10">
        <v>92773</v>
      </c>
      <c r="D364" s="7" t="s">
        <v>1034</v>
      </c>
      <c r="E364" s="8" t="s">
        <v>37</v>
      </c>
      <c r="F364" s="8" t="s">
        <v>171</v>
      </c>
      <c r="G364" s="4">
        <v>23</v>
      </c>
      <c r="H364" s="4"/>
      <c r="I364" s="71">
        <v>7.35</v>
      </c>
      <c r="J364" s="71">
        <f t="shared" si="79"/>
        <v>1.56</v>
      </c>
      <c r="K364" s="71">
        <f t="shared" si="75"/>
        <v>8.91</v>
      </c>
      <c r="L364" s="23">
        <f t="shared" si="82"/>
        <v>204.93</v>
      </c>
      <c r="M364" s="23">
        <f t="shared" si="83"/>
        <v>0</v>
      </c>
      <c r="N364" s="23">
        <v>21.35</v>
      </c>
      <c r="O364" s="63">
        <f t="shared" si="76"/>
        <v>8.9103874084193765E-6</v>
      </c>
      <c r="P364" s="1"/>
    </row>
    <row r="365" spans="2:16" x14ac:dyDescent="0.2">
      <c r="B365" s="41" t="s">
        <v>475</v>
      </c>
      <c r="C365" s="41"/>
      <c r="D365" s="42" t="s">
        <v>476</v>
      </c>
      <c r="E365" s="41"/>
      <c r="F365" s="41"/>
      <c r="G365" s="43"/>
      <c r="H365" s="43"/>
      <c r="I365" s="18"/>
      <c r="J365" s="18">
        <f t="shared" si="79"/>
        <v>0</v>
      </c>
      <c r="K365" s="18">
        <f t="shared" si="75"/>
        <v>0</v>
      </c>
      <c r="L365" s="44">
        <f>SUM(L366:L385)</f>
        <v>120486.8628</v>
      </c>
      <c r="M365" s="44">
        <f>SUM(M366:M385)</f>
        <v>0</v>
      </c>
      <c r="N365" s="44"/>
      <c r="O365" s="66">
        <f t="shared" si="76"/>
        <v>5.2387870256822965E-3</v>
      </c>
      <c r="P365" s="1"/>
    </row>
    <row r="366" spans="2:16" ht="31.5" x14ac:dyDescent="0.2">
      <c r="B366" s="8" t="s">
        <v>477</v>
      </c>
      <c r="C366" s="31" t="s">
        <v>882</v>
      </c>
      <c r="D366" s="7" t="s">
        <v>478</v>
      </c>
      <c r="E366" s="31" t="s">
        <v>814</v>
      </c>
      <c r="F366" s="8" t="s">
        <v>7</v>
      </c>
      <c r="G366" s="4">
        <v>6.4</v>
      </c>
      <c r="H366" s="4"/>
      <c r="I366" s="5">
        <v>400.06</v>
      </c>
      <c r="J366" s="5">
        <f t="shared" si="79"/>
        <v>85.41</v>
      </c>
      <c r="K366" s="5">
        <f t="shared" si="75"/>
        <v>485.47</v>
      </c>
      <c r="L366" s="23">
        <f t="shared" ref="L366:L385" si="84">K366*G366</f>
        <v>3107.0080000000003</v>
      </c>
      <c r="M366" s="23">
        <f t="shared" ref="M366:M385" si="85">K366*H366</f>
        <v>0</v>
      </c>
      <c r="N366" s="23">
        <v>21.35</v>
      </c>
      <c r="O366" s="63">
        <f t="shared" si="76"/>
        <v>1.3509317796837103E-4</v>
      </c>
      <c r="P366" s="1"/>
    </row>
    <row r="367" spans="2:16" ht="31.5" x14ac:dyDescent="0.2">
      <c r="B367" s="8" t="s">
        <v>479</v>
      </c>
      <c r="C367" s="8" t="s">
        <v>480</v>
      </c>
      <c r="D367" s="7" t="s">
        <v>481</v>
      </c>
      <c r="E367" s="8" t="s">
        <v>482</v>
      </c>
      <c r="F367" s="8" t="s">
        <v>53</v>
      </c>
      <c r="G367" s="5">
        <v>7</v>
      </c>
      <c r="H367" s="5"/>
      <c r="I367" s="5">
        <v>3157.72</v>
      </c>
      <c r="J367" s="5">
        <f t="shared" si="79"/>
        <v>482.49</v>
      </c>
      <c r="K367" s="5">
        <f t="shared" si="75"/>
        <v>3640.21</v>
      </c>
      <c r="L367" s="23">
        <f t="shared" si="84"/>
        <v>25481.47</v>
      </c>
      <c r="M367" s="23">
        <f t="shared" si="85"/>
        <v>0</v>
      </c>
      <c r="N367" s="23">
        <v>15.28</v>
      </c>
      <c r="O367" s="63">
        <f t="shared" si="76"/>
        <v>1.1079381712585572E-3</v>
      </c>
    </row>
    <row r="368" spans="2:16" ht="47.25" x14ac:dyDescent="0.2">
      <c r="B368" s="8" t="s">
        <v>483</v>
      </c>
      <c r="C368" s="10">
        <v>103093</v>
      </c>
      <c r="D368" s="7" t="s">
        <v>997</v>
      </c>
      <c r="E368" s="8" t="s">
        <v>37</v>
      </c>
      <c r="F368" s="8" t="s">
        <v>149</v>
      </c>
      <c r="G368" s="4">
        <v>7</v>
      </c>
      <c r="H368" s="4"/>
      <c r="I368" s="5">
        <v>33.380000000000003</v>
      </c>
      <c r="J368" s="5">
        <f t="shared" si="79"/>
        <v>7.12</v>
      </c>
      <c r="K368" s="5">
        <f t="shared" si="75"/>
        <v>40.5</v>
      </c>
      <c r="L368" s="23">
        <f t="shared" si="84"/>
        <v>283.5</v>
      </c>
      <c r="M368" s="23">
        <f t="shared" si="85"/>
        <v>0</v>
      </c>
      <c r="N368" s="23">
        <v>21.35</v>
      </c>
      <c r="O368" s="63">
        <f t="shared" si="76"/>
        <v>1.2326622897022853E-5</v>
      </c>
      <c r="P368" s="1"/>
    </row>
    <row r="369" spans="2:16" x14ac:dyDescent="0.2">
      <c r="B369" s="8" t="s">
        <v>484</v>
      </c>
      <c r="C369" s="8" t="s">
        <v>485</v>
      </c>
      <c r="D369" s="7" t="s">
        <v>486</v>
      </c>
      <c r="E369" s="8" t="s">
        <v>487</v>
      </c>
      <c r="F369" s="8" t="s">
        <v>488</v>
      </c>
      <c r="G369" s="5">
        <v>2</v>
      </c>
      <c r="H369" s="5"/>
      <c r="I369" s="5">
        <v>1348.8</v>
      </c>
      <c r="J369" s="5">
        <f t="shared" si="79"/>
        <v>206.09</v>
      </c>
      <c r="K369" s="5">
        <f t="shared" si="75"/>
        <v>1554.8899999999999</v>
      </c>
      <c r="L369" s="23">
        <f t="shared" si="84"/>
        <v>3109.7799999999997</v>
      </c>
      <c r="M369" s="23">
        <f t="shared" si="85"/>
        <v>0</v>
      </c>
      <c r="N369" s="23">
        <v>15.28</v>
      </c>
      <c r="O369" s="63">
        <f t="shared" si="76"/>
        <v>1.3521370494780856E-4</v>
      </c>
    </row>
    <row r="370" spans="2:16" x14ac:dyDescent="0.2">
      <c r="B370" s="8" t="s">
        <v>489</v>
      </c>
      <c r="C370" s="8" t="s">
        <v>490</v>
      </c>
      <c r="D370" s="7" t="s">
        <v>491</v>
      </c>
      <c r="E370" s="8" t="s">
        <v>487</v>
      </c>
      <c r="F370" s="8" t="s">
        <v>488</v>
      </c>
      <c r="G370" s="5">
        <v>2</v>
      </c>
      <c r="H370" s="5"/>
      <c r="I370" s="5">
        <v>5182.51</v>
      </c>
      <c r="J370" s="5">
        <f t="shared" si="79"/>
        <v>791.88</v>
      </c>
      <c r="K370" s="5">
        <f t="shared" si="75"/>
        <v>5974.39</v>
      </c>
      <c r="L370" s="23">
        <f t="shared" si="84"/>
        <v>11948.78</v>
      </c>
      <c r="M370" s="23">
        <f t="shared" si="85"/>
        <v>0</v>
      </c>
      <c r="N370" s="23">
        <v>15.28</v>
      </c>
      <c r="O370" s="63">
        <f t="shared" si="76"/>
        <v>5.1953476239678567E-4</v>
      </c>
    </row>
    <row r="371" spans="2:16" x14ac:dyDescent="0.2">
      <c r="B371" s="8" t="s">
        <v>492</v>
      </c>
      <c r="C371" s="8" t="s">
        <v>493</v>
      </c>
      <c r="D371" s="7" t="s">
        <v>494</v>
      </c>
      <c r="E371" s="8" t="s">
        <v>495</v>
      </c>
      <c r="F371" s="8" t="s">
        <v>28</v>
      </c>
      <c r="G371" s="5">
        <v>2</v>
      </c>
      <c r="H371" s="5"/>
      <c r="I371" s="5">
        <v>1870.13</v>
      </c>
      <c r="J371" s="5">
        <f t="shared" si="79"/>
        <v>285.75</v>
      </c>
      <c r="K371" s="5">
        <f t="shared" si="75"/>
        <v>2155.88</v>
      </c>
      <c r="L371" s="23">
        <f t="shared" si="84"/>
        <v>4311.76</v>
      </c>
      <c r="M371" s="23">
        <f t="shared" si="85"/>
        <v>0</v>
      </c>
      <c r="N371" s="23">
        <v>15.28</v>
      </c>
      <c r="O371" s="63">
        <f t="shared" si="76"/>
        <v>1.8747597722210675E-4</v>
      </c>
    </row>
    <row r="372" spans="2:16" ht="31.5" x14ac:dyDescent="0.2">
      <c r="B372" s="8" t="s">
        <v>496</v>
      </c>
      <c r="C372" s="31" t="s">
        <v>883</v>
      </c>
      <c r="D372" s="7" t="s">
        <v>497</v>
      </c>
      <c r="E372" s="31" t="s">
        <v>814</v>
      </c>
      <c r="F372" s="8" t="s">
        <v>53</v>
      </c>
      <c r="G372" s="5">
        <v>2</v>
      </c>
      <c r="H372" s="5"/>
      <c r="I372" s="5">
        <v>1591.35</v>
      </c>
      <c r="J372" s="5">
        <f t="shared" si="79"/>
        <v>243.15</v>
      </c>
      <c r="K372" s="5">
        <f t="shared" si="75"/>
        <v>1834.5</v>
      </c>
      <c r="L372" s="23">
        <f t="shared" si="84"/>
        <v>3669</v>
      </c>
      <c r="M372" s="23">
        <f t="shared" si="85"/>
        <v>0</v>
      </c>
      <c r="N372" s="23">
        <v>15.28</v>
      </c>
      <c r="O372" s="63">
        <f t="shared" si="76"/>
        <v>1.5952867516464496E-4</v>
      </c>
    </row>
    <row r="373" spans="2:16" x14ac:dyDescent="0.2">
      <c r="B373" s="8" t="s">
        <v>498</v>
      </c>
      <c r="C373" s="8" t="s">
        <v>499</v>
      </c>
      <c r="D373" s="7" t="s">
        <v>500</v>
      </c>
      <c r="E373" s="8" t="s">
        <v>482</v>
      </c>
      <c r="F373" s="8" t="s">
        <v>53</v>
      </c>
      <c r="G373" s="5">
        <v>1</v>
      </c>
      <c r="H373" s="5"/>
      <c r="I373" s="5">
        <v>2014.29</v>
      </c>
      <c r="J373" s="5">
        <f t="shared" si="79"/>
        <v>307.77999999999997</v>
      </c>
      <c r="K373" s="5">
        <f t="shared" si="75"/>
        <v>2322.0699999999997</v>
      </c>
      <c r="L373" s="23">
        <f t="shared" si="84"/>
        <v>2322.0699999999997</v>
      </c>
      <c r="M373" s="23">
        <f t="shared" si="85"/>
        <v>0</v>
      </c>
      <c r="N373" s="23">
        <v>15.28</v>
      </c>
      <c r="O373" s="63">
        <f t="shared" si="76"/>
        <v>1.0096395495763616E-4</v>
      </c>
    </row>
    <row r="374" spans="2:16" ht="47.25" x14ac:dyDescent="0.2">
      <c r="B374" s="8" t="s">
        <v>501</v>
      </c>
      <c r="C374" s="31" t="s">
        <v>884</v>
      </c>
      <c r="D374" s="12" t="s">
        <v>885</v>
      </c>
      <c r="E374" s="31" t="s">
        <v>814</v>
      </c>
      <c r="F374" s="8" t="s">
        <v>28</v>
      </c>
      <c r="G374" s="4">
        <v>2</v>
      </c>
      <c r="H374" s="4"/>
      <c r="I374" s="5">
        <v>1737.85</v>
      </c>
      <c r="J374" s="5">
        <f t="shared" si="79"/>
        <v>371.03</v>
      </c>
      <c r="K374" s="5">
        <f t="shared" si="75"/>
        <v>2108.88</v>
      </c>
      <c r="L374" s="23">
        <f t="shared" si="84"/>
        <v>4217.76</v>
      </c>
      <c r="M374" s="23">
        <f t="shared" si="85"/>
        <v>0</v>
      </c>
      <c r="N374" s="23">
        <v>21.35</v>
      </c>
      <c r="O374" s="63">
        <f t="shared" si="76"/>
        <v>1.8338884299875523E-4</v>
      </c>
      <c r="P374" s="1"/>
    </row>
    <row r="375" spans="2:16" ht="47.25" x14ac:dyDescent="0.2">
      <c r="B375" s="8" t="s">
        <v>502</v>
      </c>
      <c r="C375" s="31" t="s">
        <v>886</v>
      </c>
      <c r="D375" s="12" t="s">
        <v>887</v>
      </c>
      <c r="E375" s="31" t="s">
        <v>814</v>
      </c>
      <c r="F375" s="8" t="s">
        <v>53</v>
      </c>
      <c r="G375" s="4">
        <v>2</v>
      </c>
      <c r="H375" s="4"/>
      <c r="I375" s="5">
        <v>2419.25</v>
      </c>
      <c r="J375" s="5">
        <f t="shared" si="79"/>
        <v>516.5</v>
      </c>
      <c r="K375" s="5">
        <f t="shared" si="75"/>
        <v>2935.75</v>
      </c>
      <c r="L375" s="23">
        <f t="shared" si="84"/>
        <v>5871.5</v>
      </c>
      <c r="M375" s="23">
        <f t="shared" si="85"/>
        <v>0</v>
      </c>
      <c r="N375" s="23">
        <v>21.35</v>
      </c>
      <c r="O375" s="63">
        <f t="shared" si="76"/>
        <v>2.5529370842987544E-4</v>
      </c>
      <c r="P375" s="1"/>
    </row>
    <row r="376" spans="2:16" ht="31.5" x14ac:dyDescent="0.2">
      <c r="B376" s="8" t="s">
        <v>503</v>
      </c>
      <c r="C376" s="8" t="s">
        <v>504</v>
      </c>
      <c r="D376" s="7" t="s">
        <v>505</v>
      </c>
      <c r="E376" s="31" t="s">
        <v>814</v>
      </c>
      <c r="F376" s="8" t="s">
        <v>53</v>
      </c>
      <c r="G376" s="4">
        <v>9</v>
      </c>
      <c r="H376" s="4"/>
      <c r="I376" s="5">
        <v>24.89</v>
      </c>
      <c r="J376" s="5">
        <f t="shared" si="79"/>
        <v>5.31</v>
      </c>
      <c r="K376" s="5">
        <f t="shared" si="75"/>
        <v>30.2</v>
      </c>
      <c r="L376" s="23">
        <f t="shared" si="84"/>
        <v>271.8</v>
      </c>
      <c r="M376" s="23">
        <f t="shared" si="85"/>
        <v>0</v>
      </c>
      <c r="N376" s="23">
        <v>21.35</v>
      </c>
      <c r="O376" s="63">
        <f t="shared" si="76"/>
        <v>1.181790512666953E-5</v>
      </c>
      <c r="P376" s="1"/>
    </row>
    <row r="377" spans="2:16" ht="63" x14ac:dyDescent="0.2">
      <c r="B377" s="8" t="s">
        <v>506</v>
      </c>
      <c r="C377" s="31" t="s">
        <v>888</v>
      </c>
      <c r="D377" s="12" t="s">
        <v>889</v>
      </c>
      <c r="E377" s="31" t="s">
        <v>814</v>
      </c>
      <c r="F377" s="8" t="s">
        <v>28</v>
      </c>
      <c r="G377" s="4">
        <v>2</v>
      </c>
      <c r="H377" s="4"/>
      <c r="I377" s="5">
        <v>1978.72</v>
      </c>
      <c r="J377" s="5">
        <f t="shared" si="79"/>
        <v>422.45</v>
      </c>
      <c r="K377" s="5">
        <f t="shared" si="75"/>
        <v>2401.17</v>
      </c>
      <c r="L377" s="23">
        <f t="shared" si="84"/>
        <v>4802.34</v>
      </c>
      <c r="M377" s="23">
        <f t="shared" si="85"/>
        <v>0</v>
      </c>
      <c r="N377" s="23">
        <v>21.35</v>
      </c>
      <c r="O377" s="63">
        <f t="shared" si="76"/>
        <v>2.0880646985287031E-4</v>
      </c>
      <c r="P377" s="1"/>
    </row>
    <row r="378" spans="2:16" ht="63" x14ac:dyDescent="0.2">
      <c r="B378" s="8" t="s">
        <v>507</v>
      </c>
      <c r="C378" s="31" t="s">
        <v>890</v>
      </c>
      <c r="D378" s="12" t="s">
        <v>891</v>
      </c>
      <c r="E378" s="31" t="s">
        <v>814</v>
      </c>
      <c r="F378" s="8" t="s">
        <v>28</v>
      </c>
      <c r="G378" s="4">
        <v>2</v>
      </c>
      <c r="H378" s="4"/>
      <c r="I378" s="5">
        <v>7676.77</v>
      </c>
      <c r="J378" s="5">
        <f t="shared" si="79"/>
        <v>1638.99</v>
      </c>
      <c r="K378" s="5">
        <f t="shared" si="75"/>
        <v>9315.76</v>
      </c>
      <c r="L378" s="23">
        <f t="shared" si="84"/>
        <v>18631.52</v>
      </c>
      <c r="M378" s="23">
        <f t="shared" si="85"/>
        <v>0</v>
      </c>
      <c r="N378" s="23">
        <v>21.35</v>
      </c>
      <c r="O378" s="63">
        <f t="shared" si="76"/>
        <v>8.1010130877721075E-4</v>
      </c>
      <c r="P378" s="1"/>
    </row>
    <row r="379" spans="2:16" ht="31.5" x14ac:dyDescent="0.2">
      <c r="B379" s="8" t="s">
        <v>508</v>
      </c>
      <c r="C379" s="8" t="s">
        <v>509</v>
      </c>
      <c r="D379" s="7" t="s">
        <v>510</v>
      </c>
      <c r="E379" s="8" t="s">
        <v>495</v>
      </c>
      <c r="F379" s="8" t="s">
        <v>28</v>
      </c>
      <c r="G379" s="5">
        <v>3</v>
      </c>
      <c r="H379" s="5"/>
      <c r="I379" s="5">
        <v>7939.06</v>
      </c>
      <c r="J379" s="5">
        <f t="shared" si="79"/>
        <v>1213.08</v>
      </c>
      <c r="K379" s="5">
        <f t="shared" si="75"/>
        <v>9152.14</v>
      </c>
      <c r="L379" s="23">
        <f t="shared" si="84"/>
        <v>27456.42</v>
      </c>
      <c r="M379" s="23">
        <f t="shared" si="85"/>
        <v>0</v>
      </c>
      <c r="N379" s="23">
        <v>15.28</v>
      </c>
      <c r="O379" s="63">
        <f t="shared" si="76"/>
        <v>1.193809296092685E-3</v>
      </c>
    </row>
    <row r="380" spans="2:16" ht="31.5" x14ac:dyDescent="0.2">
      <c r="B380" s="8" t="s">
        <v>511</v>
      </c>
      <c r="C380" s="31" t="s">
        <v>892</v>
      </c>
      <c r="D380" s="7" t="s">
        <v>512</v>
      </c>
      <c r="E380" s="31" t="s">
        <v>814</v>
      </c>
      <c r="F380" s="8" t="s">
        <v>53</v>
      </c>
      <c r="G380" s="4">
        <v>9</v>
      </c>
      <c r="H380" s="4"/>
      <c r="I380" s="5">
        <v>47.54</v>
      </c>
      <c r="J380" s="5">
        <f t="shared" si="79"/>
        <v>10.14</v>
      </c>
      <c r="K380" s="5">
        <f t="shared" si="75"/>
        <v>57.68</v>
      </c>
      <c r="L380" s="23">
        <f t="shared" si="84"/>
        <v>519.12</v>
      </c>
      <c r="M380" s="23">
        <f t="shared" si="85"/>
        <v>0</v>
      </c>
      <c r="N380" s="23">
        <v>21.35</v>
      </c>
      <c r="O380" s="63">
        <f t="shared" si="76"/>
        <v>2.257141614921518E-5</v>
      </c>
      <c r="P380" s="1"/>
    </row>
    <row r="381" spans="2:16" ht="47.25" x14ac:dyDescent="0.2">
      <c r="B381" s="8" t="s">
        <v>513</v>
      </c>
      <c r="C381" s="36">
        <v>402</v>
      </c>
      <c r="D381" s="12" t="s">
        <v>893</v>
      </c>
      <c r="E381" s="8" t="s">
        <v>37</v>
      </c>
      <c r="F381" s="8" t="s">
        <v>28</v>
      </c>
      <c r="G381" s="5">
        <v>1</v>
      </c>
      <c r="H381" s="5"/>
      <c r="I381" s="5">
        <v>15.6</v>
      </c>
      <c r="J381" s="5">
        <f t="shared" si="79"/>
        <v>2.38</v>
      </c>
      <c r="K381" s="5">
        <f t="shared" si="75"/>
        <v>17.98</v>
      </c>
      <c r="L381" s="23">
        <f t="shared" si="84"/>
        <v>17.98</v>
      </c>
      <c r="M381" s="23">
        <f t="shared" si="85"/>
        <v>0</v>
      </c>
      <c r="N381" s="23">
        <v>15.28</v>
      </c>
      <c r="O381" s="63">
        <f t="shared" si="76"/>
        <v>7.8177312059425363E-7</v>
      </c>
    </row>
    <row r="382" spans="2:16" ht="31.5" x14ac:dyDescent="0.2">
      <c r="B382" s="8" t="s">
        <v>514</v>
      </c>
      <c r="C382" s="8" t="s">
        <v>515</v>
      </c>
      <c r="D382" s="7" t="s">
        <v>516</v>
      </c>
      <c r="E382" s="31" t="s">
        <v>814</v>
      </c>
      <c r="F382" s="8" t="s">
        <v>7</v>
      </c>
      <c r="G382" s="4">
        <v>7.68</v>
      </c>
      <c r="H382" s="4"/>
      <c r="I382" s="5">
        <v>20.9</v>
      </c>
      <c r="J382" s="5">
        <f t="shared" si="79"/>
        <v>4.46</v>
      </c>
      <c r="K382" s="5">
        <f t="shared" si="75"/>
        <v>25.36</v>
      </c>
      <c r="L382" s="23">
        <f t="shared" si="84"/>
        <v>194.76479999999998</v>
      </c>
      <c r="M382" s="23">
        <f t="shared" si="85"/>
        <v>0</v>
      </c>
      <c r="N382" s="23">
        <v>21.35</v>
      </c>
      <c r="O382" s="63">
        <f t="shared" si="76"/>
        <v>8.4684029743000937E-6</v>
      </c>
      <c r="P382" s="1"/>
    </row>
    <row r="383" spans="2:16" ht="47.25" x14ac:dyDescent="0.2">
      <c r="B383" s="8" t="s">
        <v>517</v>
      </c>
      <c r="C383" s="8" t="s">
        <v>518</v>
      </c>
      <c r="D383" s="12" t="s">
        <v>894</v>
      </c>
      <c r="E383" s="31" t="s">
        <v>814</v>
      </c>
      <c r="F383" s="8" t="s">
        <v>38</v>
      </c>
      <c r="G383" s="4">
        <v>1</v>
      </c>
      <c r="H383" s="4"/>
      <c r="I383" s="5">
        <v>664.64</v>
      </c>
      <c r="J383" s="5">
        <f t="shared" si="79"/>
        <v>141.9</v>
      </c>
      <c r="K383" s="5">
        <f t="shared" si="75"/>
        <v>806.54</v>
      </c>
      <c r="L383" s="23">
        <f t="shared" si="84"/>
        <v>806.54</v>
      </c>
      <c r="M383" s="23">
        <f t="shared" si="85"/>
        <v>0</v>
      </c>
      <c r="N383" s="23">
        <v>21.35</v>
      </c>
      <c r="O383" s="63">
        <f t="shared" si="76"/>
        <v>3.5068481239382054E-5</v>
      </c>
      <c r="P383" s="1"/>
    </row>
    <row r="384" spans="2:16" ht="47.25" x14ac:dyDescent="0.2">
      <c r="B384" s="8" t="s">
        <v>519</v>
      </c>
      <c r="C384" s="8" t="s">
        <v>520</v>
      </c>
      <c r="D384" s="12" t="s">
        <v>895</v>
      </c>
      <c r="E384" s="31" t="s">
        <v>814</v>
      </c>
      <c r="F384" s="8" t="s">
        <v>53</v>
      </c>
      <c r="G384" s="4">
        <v>1</v>
      </c>
      <c r="H384" s="4"/>
      <c r="I384" s="5">
        <v>248.58</v>
      </c>
      <c r="J384" s="5">
        <f t="shared" si="79"/>
        <v>53.07</v>
      </c>
      <c r="K384" s="5">
        <f t="shared" si="75"/>
        <v>301.65000000000003</v>
      </c>
      <c r="L384" s="23">
        <f t="shared" si="84"/>
        <v>301.65000000000003</v>
      </c>
      <c r="M384" s="23">
        <f t="shared" si="85"/>
        <v>0</v>
      </c>
      <c r="N384" s="23">
        <v>21.35</v>
      </c>
      <c r="O384" s="63">
        <f t="shared" si="76"/>
        <v>1.311578764334019E-5</v>
      </c>
      <c r="P384" s="1"/>
    </row>
    <row r="385" spans="2:16" ht="63" x14ac:dyDescent="0.2">
      <c r="B385" s="8" t="s">
        <v>521</v>
      </c>
      <c r="C385" s="10">
        <v>101802</v>
      </c>
      <c r="D385" s="12" t="s">
        <v>896</v>
      </c>
      <c r="E385" s="8" t="s">
        <v>37</v>
      </c>
      <c r="F385" s="8" t="s">
        <v>28</v>
      </c>
      <c r="G385" s="4">
        <v>2</v>
      </c>
      <c r="H385" s="4"/>
      <c r="I385" s="5">
        <v>1302.8900000000001</v>
      </c>
      <c r="J385" s="5">
        <f t="shared" si="79"/>
        <v>278.16000000000003</v>
      </c>
      <c r="K385" s="5">
        <f t="shared" si="75"/>
        <v>1581.0500000000002</v>
      </c>
      <c r="L385" s="23">
        <f t="shared" si="84"/>
        <v>3162.1000000000004</v>
      </c>
      <c r="M385" s="23">
        <f t="shared" si="85"/>
        <v>0</v>
      </c>
      <c r="N385" s="23">
        <v>21.35</v>
      </c>
      <c r="O385" s="63">
        <f t="shared" si="76"/>
        <v>1.3748858646446549E-4</v>
      </c>
      <c r="P385" s="1"/>
    </row>
    <row r="386" spans="2:16" x14ac:dyDescent="0.2">
      <c r="B386" s="41" t="s">
        <v>522</v>
      </c>
      <c r="C386" s="41"/>
      <c r="D386" s="42" t="s">
        <v>523</v>
      </c>
      <c r="E386" s="41"/>
      <c r="F386" s="41"/>
      <c r="G386" s="43"/>
      <c r="H386" s="43"/>
      <c r="I386" s="18"/>
      <c r="J386" s="18">
        <f t="shared" si="79"/>
        <v>0</v>
      </c>
      <c r="K386" s="18">
        <f t="shared" si="75"/>
        <v>0</v>
      </c>
      <c r="L386" s="44">
        <f>SUM(L387:L389)</f>
        <v>657142.04</v>
      </c>
      <c r="M386" s="44">
        <f>SUM(M387:M389)</f>
        <v>0</v>
      </c>
      <c r="N386" s="44"/>
      <c r="O386" s="66">
        <f t="shared" si="76"/>
        <v>2.8572635332840594E-2</v>
      </c>
      <c r="P386" s="1"/>
    </row>
    <row r="387" spans="2:16" ht="47.25" x14ac:dyDescent="0.2">
      <c r="B387" s="8" t="s">
        <v>524</v>
      </c>
      <c r="C387" s="8" t="s">
        <v>525</v>
      </c>
      <c r="D387" s="7" t="s">
        <v>526</v>
      </c>
      <c r="E387" s="8" t="s">
        <v>34</v>
      </c>
      <c r="F387" s="8" t="s">
        <v>527</v>
      </c>
      <c r="G387" s="5">
        <v>2</v>
      </c>
      <c r="H387" s="5"/>
      <c r="I387" s="5">
        <v>273539.89</v>
      </c>
      <c r="J387" s="5">
        <f t="shared" si="79"/>
        <v>41796.89</v>
      </c>
      <c r="K387" s="5">
        <f t="shared" si="75"/>
        <v>315336.78000000003</v>
      </c>
      <c r="L387" s="23">
        <f t="shared" ref="L387:L389" si="86">K387*G387</f>
        <v>630673.56000000006</v>
      </c>
      <c r="M387" s="23">
        <f t="shared" ref="M387:M389" si="87">K387*H387</f>
        <v>0</v>
      </c>
      <c r="N387" s="23">
        <v>15.28</v>
      </c>
      <c r="O387" s="63">
        <f t="shared" si="76"/>
        <v>2.7421781817435334E-2</v>
      </c>
    </row>
    <row r="388" spans="2:16" ht="31.5" x14ac:dyDescent="0.2">
      <c r="B388" s="8" t="s">
        <v>528</v>
      </c>
      <c r="C388" s="8" t="s">
        <v>529</v>
      </c>
      <c r="D388" s="7" t="s">
        <v>530</v>
      </c>
      <c r="E388" s="31" t="s">
        <v>814</v>
      </c>
      <c r="F388" s="8" t="s">
        <v>28</v>
      </c>
      <c r="G388" s="4">
        <v>2</v>
      </c>
      <c r="H388" s="4"/>
      <c r="I388" s="5">
        <v>1480.13</v>
      </c>
      <c r="J388" s="5">
        <f t="shared" si="79"/>
        <v>316</v>
      </c>
      <c r="K388" s="5">
        <f t="shared" si="75"/>
        <v>1796.13</v>
      </c>
      <c r="L388" s="23">
        <f t="shared" si="86"/>
        <v>3592.26</v>
      </c>
      <c r="M388" s="23">
        <f t="shared" si="87"/>
        <v>0</v>
      </c>
      <c r="N388" s="23">
        <v>21.35</v>
      </c>
      <c r="O388" s="63">
        <f t="shared" si="76"/>
        <v>1.5619200835294291E-4</v>
      </c>
      <c r="P388" s="1"/>
    </row>
    <row r="389" spans="2:16" ht="47.25" x14ac:dyDescent="0.2">
      <c r="B389" s="8" t="s">
        <v>531</v>
      </c>
      <c r="C389" s="8" t="s">
        <v>532</v>
      </c>
      <c r="D389" s="12" t="s">
        <v>897</v>
      </c>
      <c r="E389" s="31" t="s">
        <v>814</v>
      </c>
      <c r="F389" s="8" t="s">
        <v>28</v>
      </c>
      <c r="G389" s="4">
        <v>1</v>
      </c>
      <c r="H389" s="4"/>
      <c r="I389" s="5">
        <v>18851.439999999999</v>
      </c>
      <c r="J389" s="5">
        <f t="shared" si="79"/>
        <v>4024.78</v>
      </c>
      <c r="K389" s="5">
        <f t="shared" si="75"/>
        <v>22876.219999999998</v>
      </c>
      <c r="L389" s="23">
        <f t="shared" si="86"/>
        <v>22876.219999999998</v>
      </c>
      <c r="M389" s="23">
        <f t="shared" si="87"/>
        <v>0</v>
      </c>
      <c r="N389" s="23">
        <v>21.35</v>
      </c>
      <c r="O389" s="63">
        <f t="shared" si="76"/>
        <v>9.9466150705231787E-4</v>
      </c>
      <c r="P389" s="1"/>
    </row>
    <row r="390" spans="2:16" x14ac:dyDescent="0.2">
      <c r="B390" s="41" t="s">
        <v>533</v>
      </c>
      <c r="C390" s="41"/>
      <c r="D390" s="42" t="s">
        <v>534</v>
      </c>
      <c r="E390" s="41"/>
      <c r="F390" s="41"/>
      <c r="G390" s="43"/>
      <c r="H390" s="43"/>
      <c r="I390" s="18"/>
      <c r="J390" s="18">
        <f t="shared" si="79"/>
        <v>0</v>
      </c>
      <c r="K390" s="18">
        <f t="shared" si="75"/>
        <v>0</v>
      </c>
      <c r="L390" s="44">
        <f>L391+L397+L411+L420+L422+L426+L430</f>
        <v>163371.88949999999</v>
      </c>
      <c r="M390" s="44">
        <f>M391+M397+M411+M420+M422+M426+M430</f>
        <v>42890.084000000003</v>
      </c>
      <c r="N390" s="44"/>
      <c r="O390" s="66">
        <f t="shared" si="76"/>
        <v>8.9683018177432842E-3</v>
      </c>
      <c r="P390" s="1"/>
    </row>
    <row r="391" spans="2:16" x14ac:dyDescent="0.2">
      <c r="B391" s="45" t="s">
        <v>535</v>
      </c>
      <c r="C391" s="45"/>
      <c r="D391" s="46" t="s">
        <v>536</v>
      </c>
      <c r="E391" s="45"/>
      <c r="F391" s="45"/>
      <c r="G391" s="20"/>
      <c r="H391" s="20"/>
      <c r="I391" s="19"/>
      <c r="J391" s="19">
        <f t="shared" si="79"/>
        <v>0</v>
      </c>
      <c r="K391" s="19">
        <f t="shared" si="75"/>
        <v>0</v>
      </c>
      <c r="L391" s="47">
        <f>SUM(L392:L396)</f>
        <v>38361.530099999996</v>
      </c>
      <c r="M391" s="47">
        <f>SUM(M392:M396)</f>
        <v>42890.084000000003</v>
      </c>
      <c r="N391" s="47"/>
      <c r="O391" s="67">
        <f t="shared" si="76"/>
        <v>3.5328324754325398E-3</v>
      </c>
      <c r="P391" s="1"/>
    </row>
    <row r="392" spans="2:16" ht="47.25" x14ac:dyDescent="0.2">
      <c r="B392" s="8" t="s">
        <v>537</v>
      </c>
      <c r="C392" s="8" t="s">
        <v>538</v>
      </c>
      <c r="D392" s="12" t="s">
        <v>898</v>
      </c>
      <c r="E392" s="31" t="s">
        <v>814</v>
      </c>
      <c r="F392" s="8" t="s">
        <v>10</v>
      </c>
      <c r="G392" s="4">
        <v>5741.65</v>
      </c>
      <c r="H392" s="4"/>
      <c r="I392" s="5">
        <v>0.66</v>
      </c>
      <c r="J392" s="5">
        <f t="shared" si="79"/>
        <v>0.14000000000000001</v>
      </c>
      <c r="K392" s="5">
        <f t="shared" si="75"/>
        <v>0.8</v>
      </c>
      <c r="L392" s="23">
        <f t="shared" ref="L392:L396" si="88">K392*G392</f>
        <v>4593.32</v>
      </c>
      <c r="M392" s="23">
        <f t="shared" ref="M392:M396" si="89">K392*H392</f>
        <v>0</v>
      </c>
      <c r="N392" s="23">
        <v>21.35</v>
      </c>
      <c r="O392" s="63">
        <f t="shared" si="76"/>
        <v>1.9971824862558381E-4</v>
      </c>
      <c r="P392" s="1"/>
    </row>
    <row r="393" spans="2:16" ht="63" x14ac:dyDescent="0.2">
      <c r="B393" s="8" t="s">
        <v>539</v>
      </c>
      <c r="C393" s="10">
        <v>101000</v>
      </c>
      <c r="D393" s="12" t="s">
        <v>899</v>
      </c>
      <c r="E393" s="8" t="s">
        <v>37</v>
      </c>
      <c r="F393" s="8" t="s">
        <v>76</v>
      </c>
      <c r="G393" s="4">
        <v>1291.8699999999999</v>
      </c>
      <c r="H393" s="4"/>
      <c r="I393" s="5">
        <v>4.25</v>
      </c>
      <c r="J393" s="5">
        <f t="shared" si="79"/>
        <v>0.9</v>
      </c>
      <c r="K393" s="5">
        <f t="shared" si="75"/>
        <v>5.15</v>
      </c>
      <c r="L393" s="23">
        <f t="shared" si="88"/>
        <v>6653.1305000000002</v>
      </c>
      <c r="M393" s="23">
        <f t="shared" si="89"/>
        <v>0</v>
      </c>
      <c r="N393" s="23">
        <v>21.35</v>
      </c>
      <c r="O393" s="63">
        <f t="shared" si="76"/>
        <v>2.89279120840145E-4</v>
      </c>
      <c r="P393" s="1"/>
    </row>
    <row r="394" spans="2:16" ht="47.25" x14ac:dyDescent="0.2">
      <c r="B394" s="8" t="s">
        <v>540</v>
      </c>
      <c r="C394" s="10">
        <v>95880</v>
      </c>
      <c r="D394" s="7" t="s">
        <v>963</v>
      </c>
      <c r="E394" s="8" t="s">
        <v>37</v>
      </c>
      <c r="F394" s="8" t="s">
        <v>19</v>
      </c>
      <c r="G394" s="4">
        <v>15631.64</v>
      </c>
      <c r="H394" s="4"/>
      <c r="I394" s="71">
        <v>0.9</v>
      </c>
      <c r="J394" s="71">
        <f t="shared" si="79"/>
        <v>0.19</v>
      </c>
      <c r="K394" s="71">
        <f t="shared" ref="K394:K457" si="90">J394+I394</f>
        <v>1.0900000000000001</v>
      </c>
      <c r="L394" s="23">
        <f t="shared" si="88"/>
        <v>17038.4876</v>
      </c>
      <c r="M394" s="23">
        <f t="shared" si="89"/>
        <v>0</v>
      </c>
      <c r="N394" s="23">
        <v>21.35</v>
      </c>
      <c r="O394" s="63">
        <f t="shared" ref="O394:O457" si="91">(M394+L394)/($M$596+$L$596)</f>
        <v>7.4083601897989408E-4</v>
      </c>
      <c r="P394" s="1"/>
    </row>
    <row r="395" spans="2:16" ht="47.25" x14ac:dyDescent="0.2">
      <c r="B395" s="8" t="s">
        <v>541</v>
      </c>
      <c r="C395" s="10">
        <v>95429</v>
      </c>
      <c r="D395" s="7" t="s">
        <v>964</v>
      </c>
      <c r="E395" s="8" t="s">
        <v>37</v>
      </c>
      <c r="F395" s="8" t="s">
        <v>19</v>
      </c>
      <c r="G395" s="4">
        <v>8397.16</v>
      </c>
      <c r="H395" s="4"/>
      <c r="I395" s="71">
        <v>0.99</v>
      </c>
      <c r="J395" s="71">
        <f t="shared" si="79"/>
        <v>0.21</v>
      </c>
      <c r="K395" s="71">
        <f t="shared" si="90"/>
        <v>1.2</v>
      </c>
      <c r="L395" s="23">
        <f t="shared" si="88"/>
        <v>10076.591999999999</v>
      </c>
      <c r="M395" s="23">
        <f t="shared" si="89"/>
        <v>0</v>
      </c>
      <c r="N395" s="23">
        <v>21.35</v>
      </c>
      <c r="O395" s="63">
        <f t="shared" si="91"/>
        <v>4.38131744871807E-4</v>
      </c>
      <c r="P395" s="1"/>
    </row>
    <row r="396" spans="2:16" ht="31.5" x14ac:dyDescent="0.2">
      <c r="B396" s="8" t="s">
        <v>542</v>
      </c>
      <c r="C396" s="8" t="s">
        <v>543</v>
      </c>
      <c r="D396" s="7" t="s">
        <v>80</v>
      </c>
      <c r="E396" s="31" t="s">
        <v>814</v>
      </c>
      <c r="F396" s="8" t="s">
        <v>76</v>
      </c>
      <c r="G396" s="5"/>
      <c r="H396" s="5">
        <v>1291.8699999999999</v>
      </c>
      <c r="I396" s="71">
        <v>28.8</v>
      </c>
      <c r="J396" s="71">
        <f t="shared" si="79"/>
        <v>4.4000000000000004</v>
      </c>
      <c r="K396" s="71">
        <f t="shared" si="90"/>
        <v>33.200000000000003</v>
      </c>
      <c r="L396" s="23">
        <f t="shared" si="88"/>
        <v>0</v>
      </c>
      <c r="M396" s="23">
        <f t="shared" si="89"/>
        <v>42890.084000000003</v>
      </c>
      <c r="N396" s="23">
        <v>15.28</v>
      </c>
      <c r="O396" s="63">
        <f t="shared" si="91"/>
        <v>1.8648673421151095E-3</v>
      </c>
    </row>
    <row r="397" spans="2:16" x14ac:dyDescent="0.2">
      <c r="B397" s="45" t="s">
        <v>544</v>
      </c>
      <c r="C397" s="45"/>
      <c r="D397" s="46" t="s">
        <v>545</v>
      </c>
      <c r="E397" s="45"/>
      <c r="F397" s="45"/>
      <c r="G397" s="20"/>
      <c r="H397" s="20"/>
      <c r="I397" s="19"/>
      <c r="J397" s="19">
        <f t="shared" si="79"/>
        <v>0</v>
      </c>
      <c r="K397" s="19">
        <f t="shared" si="90"/>
        <v>0</v>
      </c>
      <c r="L397" s="47">
        <f>SUM(L398:L410)</f>
        <v>37577.153399999996</v>
      </c>
      <c r="M397" s="47">
        <f>SUM(M398:M410)</f>
        <v>0</v>
      </c>
      <c r="N397" s="47"/>
      <c r="O397" s="67">
        <f t="shared" si="91"/>
        <v>1.6338603157156264E-3</v>
      </c>
      <c r="P397" s="1"/>
    </row>
    <row r="398" spans="2:16" x14ac:dyDescent="0.2">
      <c r="B398" s="8" t="s">
        <v>546</v>
      </c>
      <c r="C398" s="10">
        <v>98459</v>
      </c>
      <c r="D398" s="7" t="s">
        <v>43</v>
      </c>
      <c r="E398" s="8" t="s">
        <v>37</v>
      </c>
      <c r="F398" s="8" t="s">
        <v>38</v>
      </c>
      <c r="G398" s="4">
        <v>201.15</v>
      </c>
      <c r="H398" s="4"/>
      <c r="I398" s="5">
        <v>77.53</v>
      </c>
      <c r="J398" s="5">
        <f t="shared" ref="J398:J461" si="92">TRUNC((N398/100)*I398,2)</f>
        <v>16.55</v>
      </c>
      <c r="K398" s="5">
        <f t="shared" si="90"/>
        <v>94.08</v>
      </c>
      <c r="L398" s="23">
        <f t="shared" ref="L398:L409" si="93">K398*G398</f>
        <v>18924.191999999999</v>
      </c>
      <c r="M398" s="23">
        <f t="shared" ref="M398:M409" si="94">K398*H398</f>
        <v>0</v>
      </c>
      <c r="N398" s="23">
        <v>21.35</v>
      </c>
      <c r="O398" s="63">
        <f t="shared" si="91"/>
        <v>8.2282673162206949E-4</v>
      </c>
      <c r="P398" s="1"/>
    </row>
    <row r="399" spans="2:16" ht="47.25" x14ac:dyDescent="0.2">
      <c r="B399" s="8" t="s">
        <v>547</v>
      </c>
      <c r="C399" s="10">
        <v>93358</v>
      </c>
      <c r="D399" s="12" t="s">
        <v>861</v>
      </c>
      <c r="E399" s="8" t="s">
        <v>37</v>
      </c>
      <c r="F399" s="8" t="s">
        <v>70</v>
      </c>
      <c r="G399" s="4">
        <v>17.829999999999998</v>
      </c>
      <c r="H399" s="4"/>
      <c r="I399" s="5">
        <v>72.36</v>
      </c>
      <c r="J399" s="5">
        <f t="shared" si="92"/>
        <v>15.44</v>
      </c>
      <c r="K399" s="5">
        <f t="shared" si="90"/>
        <v>87.8</v>
      </c>
      <c r="L399" s="23">
        <f t="shared" si="93"/>
        <v>1565.4739999999997</v>
      </c>
      <c r="M399" s="23">
        <f t="shared" si="94"/>
        <v>0</v>
      </c>
      <c r="N399" s="23">
        <v>21.35</v>
      </c>
      <c r="O399" s="63">
        <f t="shared" si="91"/>
        <v>6.8067046395393126E-5</v>
      </c>
      <c r="P399" s="1"/>
    </row>
    <row r="400" spans="2:16" ht="47.25" x14ac:dyDescent="0.2">
      <c r="B400" s="8" t="s">
        <v>548</v>
      </c>
      <c r="C400" s="10">
        <v>94962</v>
      </c>
      <c r="D400" s="7" t="s">
        <v>549</v>
      </c>
      <c r="E400" s="8" t="s">
        <v>37</v>
      </c>
      <c r="F400" s="8" t="s">
        <v>70</v>
      </c>
      <c r="G400" s="4">
        <v>1.37</v>
      </c>
      <c r="H400" s="4"/>
      <c r="I400" s="5">
        <v>287</v>
      </c>
      <c r="J400" s="5">
        <f t="shared" si="92"/>
        <v>61.27</v>
      </c>
      <c r="K400" s="5">
        <f t="shared" si="90"/>
        <v>348.27</v>
      </c>
      <c r="L400" s="23">
        <f t="shared" si="93"/>
        <v>477.12990000000002</v>
      </c>
      <c r="M400" s="23">
        <f t="shared" si="94"/>
        <v>0</v>
      </c>
      <c r="N400" s="23">
        <v>21.35</v>
      </c>
      <c r="O400" s="63">
        <f t="shared" si="91"/>
        <v>2.0745680247598676E-5</v>
      </c>
      <c r="P400" s="1"/>
    </row>
    <row r="401" spans="2:16" ht="47.25" x14ac:dyDescent="0.2">
      <c r="B401" s="8" t="s">
        <v>550</v>
      </c>
      <c r="C401" s="10">
        <v>96536</v>
      </c>
      <c r="D401" s="12" t="s">
        <v>900</v>
      </c>
      <c r="E401" s="8" t="s">
        <v>37</v>
      </c>
      <c r="F401" s="8" t="s">
        <v>38</v>
      </c>
      <c r="G401" s="4">
        <v>27</v>
      </c>
      <c r="H401" s="4"/>
      <c r="I401" s="5">
        <v>59.92</v>
      </c>
      <c r="J401" s="5">
        <f t="shared" si="92"/>
        <v>12.79</v>
      </c>
      <c r="K401" s="5">
        <f t="shared" si="90"/>
        <v>72.710000000000008</v>
      </c>
      <c r="L401" s="23">
        <f t="shared" si="93"/>
        <v>1963.1700000000003</v>
      </c>
      <c r="M401" s="23">
        <f t="shared" si="94"/>
        <v>0</v>
      </c>
      <c r="N401" s="23">
        <v>21.35</v>
      </c>
      <c r="O401" s="63">
        <f t="shared" si="91"/>
        <v>8.5358928651669687E-5</v>
      </c>
      <c r="P401" s="1"/>
    </row>
    <row r="402" spans="2:16" ht="47.25" x14ac:dyDescent="0.2">
      <c r="B402" s="8" t="s">
        <v>551</v>
      </c>
      <c r="C402" s="10">
        <v>102487</v>
      </c>
      <c r="D402" s="12" t="s">
        <v>901</v>
      </c>
      <c r="E402" s="8" t="s">
        <v>37</v>
      </c>
      <c r="F402" s="8" t="s">
        <v>70</v>
      </c>
      <c r="G402" s="4">
        <v>8.23</v>
      </c>
      <c r="H402" s="4"/>
      <c r="I402" s="5">
        <v>442.49</v>
      </c>
      <c r="J402" s="5">
        <f t="shared" si="92"/>
        <v>94.47</v>
      </c>
      <c r="K402" s="5">
        <f t="shared" si="90"/>
        <v>536.96</v>
      </c>
      <c r="L402" s="23">
        <f t="shared" si="93"/>
        <v>4419.1808000000001</v>
      </c>
      <c r="M402" s="23">
        <f t="shared" si="94"/>
        <v>0</v>
      </c>
      <c r="N402" s="23">
        <v>21.35</v>
      </c>
      <c r="O402" s="63">
        <f t="shared" si="91"/>
        <v>1.9214664986018967E-4</v>
      </c>
      <c r="P402" s="1"/>
    </row>
    <row r="403" spans="2:16" ht="47.25" x14ac:dyDescent="0.2">
      <c r="B403" s="8" t="s">
        <v>552</v>
      </c>
      <c r="C403" s="10">
        <v>96557</v>
      </c>
      <c r="D403" s="7" t="s">
        <v>553</v>
      </c>
      <c r="E403" s="8" t="s">
        <v>37</v>
      </c>
      <c r="F403" s="8" t="s">
        <v>70</v>
      </c>
      <c r="G403" s="4">
        <v>2.56</v>
      </c>
      <c r="H403" s="4"/>
      <c r="I403" s="5">
        <v>500.76</v>
      </c>
      <c r="J403" s="5">
        <f t="shared" si="92"/>
        <v>106.91</v>
      </c>
      <c r="K403" s="5">
        <f t="shared" si="90"/>
        <v>607.66999999999996</v>
      </c>
      <c r="L403" s="23">
        <f t="shared" si="93"/>
        <v>1555.6351999999999</v>
      </c>
      <c r="M403" s="23">
        <f t="shared" si="94"/>
        <v>0</v>
      </c>
      <c r="N403" s="23">
        <v>21.35</v>
      </c>
      <c r="O403" s="63">
        <f t="shared" si="91"/>
        <v>6.7639253882662175E-5</v>
      </c>
      <c r="P403" s="1"/>
    </row>
    <row r="404" spans="2:16" ht="31.5" x14ac:dyDescent="0.2">
      <c r="B404" s="8" t="s">
        <v>554</v>
      </c>
      <c r="C404" s="8" t="s">
        <v>555</v>
      </c>
      <c r="D404" s="7" t="s">
        <v>556</v>
      </c>
      <c r="E404" s="31" t="s">
        <v>814</v>
      </c>
      <c r="F404" s="8" t="s">
        <v>28</v>
      </c>
      <c r="G404" s="4">
        <v>1</v>
      </c>
      <c r="H404" s="4"/>
      <c r="I404" s="5">
        <v>143.02000000000001</v>
      </c>
      <c r="J404" s="5">
        <f t="shared" si="92"/>
        <v>30.53</v>
      </c>
      <c r="K404" s="5">
        <f t="shared" si="90"/>
        <v>173.55</v>
      </c>
      <c r="L404" s="23">
        <f t="shared" si="93"/>
        <v>173.55</v>
      </c>
      <c r="M404" s="23">
        <f t="shared" si="94"/>
        <v>0</v>
      </c>
      <c r="N404" s="23">
        <v>21.35</v>
      </c>
      <c r="O404" s="63">
        <f t="shared" si="91"/>
        <v>7.5459802602409743E-6</v>
      </c>
      <c r="P404" s="1"/>
    </row>
    <row r="405" spans="2:16" ht="31.5" x14ac:dyDescent="0.2">
      <c r="B405" s="8" t="s">
        <v>557</v>
      </c>
      <c r="C405" s="10">
        <v>98557</v>
      </c>
      <c r="D405" s="7" t="s">
        <v>558</v>
      </c>
      <c r="E405" s="8" t="s">
        <v>37</v>
      </c>
      <c r="F405" s="8" t="s">
        <v>38</v>
      </c>
      <c r="G405" s="4">
        <v>44.8</v>
      </c>
      <c r="H405" s="4"/>
      <c r="I405" s="5">
        <v>41.77</v>
      </c>
      <c r="J405" s="5">
        <f t="shared" si="92"/>
        <v>8.91</v>
      </c>
      <c r="K405" s="5">
        <f t="shared" si="90"/>
        <v>50.680000000000007</v>
      </c>
      <c r="L405" s="23">
        <f t="shared" si="93"/>
        <v>2270.4639999999999</v>
      </c>
      <c r="M405" s="23">
        <f t="shared" si="94"/>
        <v>0</v>
      </c>
      <c r="N405" s="23">
        <v>21.35</v>
      </c>
      <c r="O405" s="63">
        <f t="shared" si="91"/>
        <v>9.8720118269016207E-5</v>
      </c>
      <c r="P405" s="1"/>
    </row>
    <row r="406" spans="2:16" ht="47.25" x14ac:dyDescent="0.2">
      <c r="B406" s="8" t="s">
        <v>559</v>
      </c>
      <c r="C406" s="10">
        <v>93382</v>
      </c>
      <c r="D406" s="12" t="s">
        <v>862</v>
      </c>
      <c r="E406" s="8" t="s">
        <v>37</v>
      </c>
      <c r="F406" s="8" t="s">
        <v>70</v>
      </c>
      <c r="G406" s="4">
        <v>0.18</v>
      </c>
      <c r="H406" s="4"/>
      <c r="I406" s="5">
        <v>17.23</v>
      </c>
      <c r="J406" s="5">
        <f t="shared" si="92"/>
        <v>3.67</v>
      </c>
      <c r="K406" s="5">
        <f t="shared" si="90"/>
        <v>20.9</v>
      </c>
      <c r="L406" s="23">
        <f t="shared" si="93"/>
        <v>3.7619999999999996</v>
      </c>
      <c r="M406" s="23">
        <f t="shared" si="94"/>
        <v>0</v>
      </c>
      <c r="N406" s="23">
        <v>21.35</v>
      </c>
      <c r="O406" s="63">
        <f t="shared" si="91"/>
        <v>1.635723292366842E-7</v>
      </c>
      <c r="P406" s="1"/>
    </row>
    <row r="407" spans="2:16" ht="31.5" x14ac:dyDescent="0.2">
      <c r="B407" s="8" t="s">
        <v>560</v>
      </c>
      <c r="C407" s="10">
        <v>96543</v>
      </c>
      <c r="D407" s="7" t="s">
        <v>1035</v>
      </c>
      <c r="E407" s="8" t="s">
        <v>37</v>
      </c>
      <c r="F407" s="8" t="s">
        <v>171</v>
      </c>
      <c r="G407" s="4">
        <v>53</v>
      </c>
      <c r="H407" s="4"/>
      <c r="I407" s="71">
        <v>15.04</v>
      </c>
      <c r="J407" s="71">
        <f t="shared" si="92"/>
        <v>3.21</v>
      </c>
      <c r="K407" s="71">
        <f t="shared" si="90"/>
        <v>18.25</v>
      </c>
      <c r="L407" s="23">
        <f t="shared" si="93"/>
        <v>967.25</v>
      </c>
      <c r="M407" s="23">
        <f t="shared" si="94"/>
        <v>0</v>
      </c>
      <c r="N407" s="23">
        <v>21.35</v>
      </c>
      <c r="O407" s="63">
        <f t="shared" si="91"/>
        <v>4.205617635677374E-5</v>
      </c>
      <c r="P407" s="1"/>
    </row>
    <row r="408" spans="2:16" ht="31.5" x14ac:dyDescent="0.2">
      <c r="B408" s="8" t="s">
        <v>561</v>
      </c>
      <c r="C408" s="10">
        <v>96544</v>
      </c>
      <c r="D408" s="7" t="s">
        <v>1036</v>
      </c>
      <c r="E408" s="8" t="s">
        <v>37</v>
      </c>
      <c r="F408" s="8" t="s">
        <v>171</v>
      </c>
      <c r="G408" s="4">
        <v>88</v>
      </c>
      <c r="H408" s="4"/>
      <c r="I408" s="71">
        <v>13.65</v>
      </c>
      <c r="J408" s="71">
        <f t="shared" si="92"/>
        <v>2.91</v>
      </c>
      <c r="K408" s="71">
        <f t="shared" si="90"/>
        <v>16.560000000000002</v>
      </c>
      <c r="L408" s="23">
        <f t="shared" si="93"/>
        <v>1457.2800000000002</v>
      </c>
      <c r="M408" s="23">
        <f t="shared" si="94"/>
        <v>0</v>
      </c>
      <c r="N408" s="23">
        <v>21.35</v>
      </c>
      <c r="O408" s="63">
        <f t="shared" si="91"/>
        <v>6.336275490431558E-5</v>
      </c>
      <c r="P408" s="1"/>
    </row>
    <row r="409" spans="2:16" ht="63" x14ac:dyDescent="0.2">
      <c r="B409" s="8" t="s">
        <v>562</v>
      </c>
      <c r="C409" s="10">
        <v>101166</v>
      </c>
      <c r="D409" s="12" t="s">
        <v>840</v>
      </c>
      <c r="E409" s="8" t="s">
        <v>37</v>
      </c>
      <c r="F409" s="8" t="s">
        <v>70</v>
      </c>
      <c r="G409" s="4">
        <v>5.49</v>
      </c>
      <c r="H409" s="4"/>
      <c r="I409" s="5">
        <v>528.67999999999995</v>
      </c>
      <c r="J409" s="5">
        <f t="shared" si="92"/>
        <v>112.87</v>
      </c>
      <c r="K409" s="5">
        <f t="shared" si="90"/>
        <v>641.54999999999995</v>
      </c>
      <c r="L409" s="23">
        <f t="shared" si="93"/>
        <v>3522.1095</v>
      </c>
      <c r="M409" s="23">
        <f t="shared" si="94"/>
        <v>0</v>
      </c>
      <c r="N409" s="23">
        <v>21.35</v>
      </c>
      <c r="O409" s="63">
        <f t="shared" si="91"/>
        <v>1.5314185399831293E-4</v>
      </c>
      <c r="P409" s="1"/>
    </row>
    <row r="410" spans="2:16" ht="31.5" x14ac:dyDescent="0.2">
      <c r="B410" s="8" t="s">
        <v>563</v>
      </c>
      <c r="C410" s="8" t="s">
        <v>564</v>
      </c>
      <c r="D410" s="7" t="s">
        <v>565</v>
      </c>
      <c r="E410" s="31" t="s">
        <v>814</v>
      </c>
      <c r="F410" s="8" t="s">
        <v>8</v>
      </c>
      <c r="G410" s="4">
        <v>22.06</v>
      </c>
      <c r="H410" s="4"/>
      <c r="I410" s="5">
        <v>10.39</v>
      </c>
      <c r="J410" s="5">
        <f t="shared" si="92"/>
        <v>2.21</v>
      </c>
      <c r="K410" s="5">
        <f t="shared" si="90"/>
        <v>12.600000000000001</v>
      </c>
      <c r="L410" s="23">
        <f>K410*G410</f>
        <v>277.95600000000002</v>
      </c>
      <c r="M410" s="23">
        <f>K410*H410</f>
        <v>0</v>
      </c>
      <c r="N410" s="23">
        <v>21.35</v>
      </c>
      <c r="O410" s="63">
        <f t="shared" si="91"/>
        <v>1.208556893814774E-5</v>
      </c>
      <c r="P410" s="1"/>
    </row>
    <row r="411" spans="2:16" x14ac:dyDescent="0.2">
      <c r="B411" s="45" t="s">
        <v>566</v>
      </c>
      <c r="C411" s="45"/>
      <c r="D411" s="46" t="s">
        <v>567</v>
      </c>
      <c r="E411" s="45"/>
      <c r="F411" s="45"/>
      <c r="G411" s="20"/>
      <c r="H411" s="20"/>
      <c r="I411" s="19"/>
      <c r="J411" s="19">
        <f t="shared" si="92"/>
        <v>0</v>
      </c>
      <c r="K411" s="19">
        <f t="shared" si="90"/>
        <v>0</v>
      </c>
      <c r="L411" s="47">
        <f>SUM(L412:L419)</f>
        <v>16818.045100000003</v>
      </c>
      <c r="M411" s="47">
        <f>SUM(M412:M419)</f>
        <v>0</v>
      </c>
      <c r="N411" s="47"/>
      <c r="O411" s="67">
        <f t="shared" si="91"/>
        <v>7.3125114572424347E-4</v>
      </c>
      <c r="P411" s="1"/>
    </row>
    <row r="412" spans="2:16" ht="63" x14ac:dyDescent="0.2">
      <c r="B412" s="8" t="s">
        <v>568</v>
      </c>
      <c r="C412" s="10">
        <v>92471</v>
      </c>
      <c r="D412" s="12" t="s">
        <v>902</v>
      </c>
      <c r="E412" s="8" t="s">
        <v>37</v>
      </c>
      <c r="F412" s="8" t="s">
        <v>38</v>
      </c>
      <c r="G412" s="4">
        <v>45</v>
      </c>
      <c r="H412" s="4"/>
      <c r="I412" s="5">
        <v>72.290000000000006</v>
      </c>
      <c r="J412" s="5">
        <f t="shared" si="92"/>
        <v>15.43</v>
      </c>
      <c r="K412" s="5">
        <f t="shared" si="90"/>
        <v>87.72</v>
      </c>
      <c r="L412" s="23">
        <f t="shared" ref="L412:L419" si="95">K412*G412</f>
        <v>3947.4</v>
      </c>
      <c r="M412" s="23">
        <f t="shared" ref="M412:M419" si="96">K412*H412</f>
        <v>0</v>
      </c>
      <c r="N412" s="23">
        <v>21.35</v>
      </c>
      <c r="O412" s="63">
        <f t="shared" si="91"/>
        <v>1.7163354928997535E-4</v>
      </c>
      <c r="P412" s="1"/>
    </row>
    <row r="413" spans="2:16" ht="63" x14ac:dyDescent="0.2">
      <c r="B413" s="8" t="s">
        <v>569</v>
      </c>
      <c r="C413" s="10">
        <v>92431</v>
      </c>
      <c r="D413" s="12" t="s">
        <v>903</v>
      </c>
      <c r="E413" s="8" t="s">
        <v>37</v>
      </c>
      <c r="F413" s="8" t="s">
        <v>38</v>
      </c>
      <c r="G413" s="4">
        <v>55.5</v>
      </c>
      <c r="H413" s="4"/>
      <c r="I413" s="5">
        <v>50.51</v>
      </c>
      <c r="J413" s="5">
        <f t="shared" si="92"/>
        <v>10.78</v>
      </c>
      <c r="K413" s="5">
        <f t="shared" si="90"/>
        <v>61.29</v>
      </c>
      <c r="L413" s="23">
        <f t="shared" si="95"/>
        <v>3401.5949999999998</v>
      </c>
      <c r="M413" s="23">
        <f t="shared" si="96"/>
        <v>0</v>
      </c>
      <c r="N413" s="23">
        <v>21.35</v>
      </c>
      <c r="O413" s="63">
        <f t="shared" si="91"/>
        <v>1.4790186530299276E-4</v>
      </c>
      <c r="P413" s="1"/>
    </row>
    <row r="414" spans="2:16" ht="63" x14ac:dyDescent="0.2">
      <c r="B414" s="8" t="s">
        <v>570</v>
      </c>
      <c r="C414" s="8" t="s">
        <v>571</v>
      </c>
      <c r="D414" s="7" t="s">
        <v>572</v>
      </c>
      <c r="E414" s="8" t="s">
        <v>34</v>
      </c>
      <c r="F414" s="8" t="s">
        <v>70</v>
      </c>
      <c r="G414" s="4">
        <v>2.7</v>
      </c>
      <c r="H414" s="4"/>
      <c r="I414" s="5">
        <v>441.22</v>
      </c>
      <c r="J414" s="5">
        <f t="shared" si="92"/>
        <v>94.2</v>
      </c>
      <c r="K414" s="5">
        <f t="shared" si="90"/>
        <v>535.42000000000007</v>
      </c>
      <c r="L414" s="23">
        <f t="shared" si="95"/>
        <v>1445.6340000000002</v>
      </c>
      <c r="M414" s="23">
        <f t="shared" si="96"/>
        <v>0</v>
      </c>
      <c r="N414" s="23">
        <v>21.35</v>
      </c>
      <c r="O414" s="63">
        <f t="shared" si="91"/>
        <v>6.2856385062133122E-5</v>
      </c>
      <c r="P414" s="1"/>
    </row>
    <row r="415" spans="2:16" ht="47.25" x14ac:dyDescent="0.2">
      <c r="B415" s="8" t="s">
        <v>573</v>
      </c>
      <c r="C415" s="31" t="s">
        <v>904</v>
      </c>
      <c r="D415" s="12" t="s">
        <v>905</v>
      </c>
      <c r="E415" s="31" t="s">
        <v>814</v>
      </c>
      <c r="F415" s="8" t="s">
        <v>70</v>
      </c>
      <c r="G415" s="4">
        <v>3.33</v>
      </c>
      <c r="H415" s="4"/>
      <c r="I415" s="5">
        <v>494.58</v>
      </c>
      <c r="J415" s="5">
        <f t="shared" si="92"/>
        <v>105.59</v>
      </c>
      <c r="K415" s="5">
        <f t="shared" si="90"/>
        <v>600.16999999999996</v>
      </c>
      <c r="L415" s="23">
        <f t="shared" si="95"/>
        <v>1998.5661</v>
      </c>
      <c r="M415" s="23">
        <f t="shared" si="96"/>
        <v>0</v>
      </c>
      <c r="N415" s="23">
        <v>21.35</v>
      </c>
      <c r="O415" s="63">
        <f t="shared" si="91"/>
        <v>8.6897956435533208E-5</v>
      </c>
      <c r="P415" s="1"/>
    </row>
    <row r="416" spans="2:16" ht="31.5" x14ac:dyDescent="0.2">
      <c r="B416" s="8" t="s">
        <v>574</v>
      </c>
      <c r="C416" s="8" t="s">
        <v>555</v>
      </c>
      <c r="D416" s="7" t="s">
        <v>556</v>
      </c>
      <c r="E416" s="31" t="s">
        <v>814</v>
      </c>
      <c r="F416" s="8" t="s">
        <v>28</v>
      </c>
      <c r="G416" s="4">
        <v>2</v>
      </c>
      <c r="H416" s="4"/>
      <c r="I416" s="5">
        <v>143.02000000000001</v>
      </c>
      <c r="J416" s="5">
        <f t="shared" si="92"/>
        <v>30.53</v>
      </c>
      <c r="K416" s="5">
        <f t="shared" si="90"/>
        <v>173.55</v>
      </c>
      <c r="L416" s="23">
        <f t="shared" si="95"/>
        <v>347.1</v>
      </c>
      <c r="M416" s="23">
        <f t="shared" si="96"/>
        <v>0</v>
      </c>
      <c r="N416" s="23">
        <v>21.35</v>
      </c>
      <c r="O416" s="63">
        <f t="shared" si="91"/>
        <v>1.5091960520481949E-5</v>
      </c>
      <c r="P416" s="1"/>
    </row>
    <row r="417" spans="2:16" ht="47.25" x14ac:dyDescent="0.2">
      <c r="B417" s="8" t="s">
        <v>575</v>
      </c>
      <c r="C417" s="10">
        <v>92759</v>
      </c>
      <c r="D417" s="7" t="s">
        <v>1037</v>
      </c>
      <c r="E417" s="8" t="s">
        <v>37</v>
      </c>
      <c r="F417" s="8" t="s">
        <v>171</v>
      </c>
      <c r="G417" s="4">
        <v>137</v>
      </c>
      <c r="H417" s="4"/>
      <c r="I417" s="71">
        <v>11.92</v>
      </c>
      <c r="J417" s="71">
        <f t="shared" si="92"/>
        <v>2.54</v>
      </c>
      <c r="K417" s="71">
        <f t="shared" si="90"/>
        <v>14.46</v>
      </c>
      <c r="L417" s="23">
        <f t="shared" si="95"/>
        <v>1981.0200000000002</v>
      </c>
      <c r="M417" s="23">
        <f t="shared" si="96"/>
        <v>0</v>
      </c>
      <c r="N417" s="23">
        <v>21.35</v>
      </c>
      <c r="O417" s="63">
        <f t="shared" si="91"/>
        <v>8.6135049352593357E-5</v>
      </c>
      <c r="P417" s="1"/>
    </row>
    <row r="418" spans="2:16" ht="47.25" x14ac:dyDescent="0.2">
      <c r="B418" s="8" t="s">
        <v>576</v>
      </c>
      <c r="C418" s="10">
        <v>92760</v>
      </c>
      <c r="D418" s="7" t="s">
        <v>1038</v>
      </c>
      <c r="E418" s="8" t="s">
        <v>37</v>
      </c>
      <c r="F418" s="8" t="s">
        <v>171</v>
      </c>
      <c r="G418" s="4">
        <v>88</v>
      </c>
      <c r="H418" s="4"/>
      <c r="I418" s="71">
        <v>11.21</v>
      </c>
      <c r="J418" s="71">
        <f t="shared" si="92"/>
        <v>2.39</v>
      </c>
      <c r="K418" s="71">
        <f t="shared" si="90"/>
        <v>13.600000000000001</v>
      </c>
      <c r="L418" s="23">
        <f t="shared" si="95"/>
        <v>1196.8000000000002</v>
      </c>
      <c r="M418" s="23">
        <f t="shared" si="96"/>
        <v>0</v>
      </c>
      <c r="N418" s="23">
        <v>21.35</v>
      </c>
      <c r="O418" s="63">
        <f t="shared" si="91"/>
        <v>5.2037045090500713E-5</v>
      </c>
      <c r="P418" s="1"/>
    </row>
    <row r="419" spans="2:16" ht="47.25" x14ac:dyDescent="0.2">
      <c r="B419" s="8" t="s">
        <v>577</v>
      </c>
      <c r="C419" s="10">
        <v>92761</v>
      </c>
      <c r="D419" s="7" t="s">
        <v>1045</v>
      </c>
      <c r="E419" s="8" t="s">
        <v>37</v>
      </c>
      <c r="F419" s="8" t="s">
        <v>171</v>
      </c>
      <c r="G419" s="4">
        <v>197</v>
      </c>
      <c r="H419" s="4"/>
      <c r="I419" s="71">
        <v>10.46</v>
      </c>
      <c r="J419" s="71">
        <f t="shared" si="92"/>
        <v>2.23</v>
      </c>
      <c r="K419" s="71">
        <f t="shared" si="90"/>
        <v>12.690000000000001</v>
      </c>
      <c r="L419" s="23">
        <f t="shared" si="95"/>
        <v>2499.9300000000003</v>
      </c>
      <c r="M419" s="23">
        <f t="shared" si="96"/>
        <v>0</v>
      </c>
      <c r="N419" s="23">
        <v>21.35</v>
      </c>
      <c r="O419" s="63">
        <f t="shared" si="91"/>
        <v>1.0869733467003296E-4</v>
      </c>
      <c r="P419" s="1"/>
    </row>
    <row r="420" spans="2:16" x14ac:dyDescent="0.2">
      <c r="B420" s="45" t="s">
        <v>578</v>
      </c>
      <c r="C420" s="45"/>
      <c r="D420" s="46" t="s">
        <v>579</v>
      </c>
      <c r="E420" s="45"/>
      <c r="F420" s="45"/>
      <c r="G420" s="19"/>
      <c r="H420" s="19"/>
      <c r="I420" s="19"/>
      <c r="J420" s="19">
        <f t="shared" si="92"/>
        <v>0</v>
      </c>
      <c r="K420" s="19">
        <f t="shared" si="90"/>
        <v>0</v>
      </c>
      <c r="L420" s="47">
        <f>SUM(L421)</f>
        <v>14756.984899999998</v>
      </c>
      <c r="M420" s="47">
        <f>SUM(M421)</f>
        <v>0</v>
      </c>
      <c r="N420" s="47"/>
      <c r="O420" s="67">
        <f t="shared" si="91"/>
        <v>6.416359363645872E-4</v>
      </c>
      <c r="P420" s="1"/>
    </row>
    <row r="421" spans="2:16" ht="63" x14ac:dyDescent="0.2">
      <c r="B421" s="8" t="s">
        <v>580</v>
      </c>
      <c r="C421" s="10">
        <v>103328</v>
      </c>
      <c r="D421" s="12" t="s">
        <v>906</v>
      </c>
      <c r="E421" s="8" t="s">
        <v>37</v>
      </c>
      <c r="F421" s="8" t="s">
        <v>38</v>
      </c>
      <c r="G421" s="4">
        <v>163.72999999999999</v>
      </c>
      <c r="H421" s="4"/>
      <c r="I421" s="5">
        <v>74.28</v>
      </c>
      <c r="J421" s="5">
        <f t="shared" si="92"/>
        <v>15.85</v>
      </c>
      <c r="K421" s="5">
        <f t="shared" si="90"/>
        <v>90.13</v>
      </c>
      <c r="L421" s="23">
        <f>K421*G421</f>
        <v>14756.984899999998</v>
      </c>
      <c r="M421" s="23">
        <f>K421*H421</f>
        <v>0</v>
      </c>
      <c r="N421" s="23">
        <v>21.35</v>
      </c>
      <c r="O421" s="63">
        <f t="shared" si="91"/>
        <v>6.416359363645872E-4</v>
      </c>
      <c r="P421" s="1"/>
    </row>
    <row r="422" spans="2:16" x14ac:dyDescent="0.2">
      <c r="B422" s="45" t="s">
        <v>581</v>
      </c>
      <c r="C422" s="45"/>
      <c r="D422" s="46" t="s">
        <v>582</v>
      </c>
      <c r="E422" s="45"/>
      <c r="F422" s="45"/>
      <c r="G422" s="20"/>
      <c r="H422" s="20"/>
      <c r="I422" s="19"/>
      <c r="J422" s="19">
        <f t="shared" si="92"/>
        <v>0</v>
      </c>
      <c r="K422" s="19">
        <f t="shared" si="90"/>
        <v>0</v>
      </c>
      <c r="L422" s="47">
        <f>SUM(L423:L425)</f>
        <v>32421.376999999997</v>
      </c>
      <c r="M422" s="47">
        <f>SUM(M423:M425)</f>
        <v>0</v>
      </c>
      <c r="N422" s="47"/>
      <c r="O422" s="67">
        <f t="shared" si="91"/>
        <v>1.4096863777114993E-3</v>
      </c>
      <c r="P422" s="1"/>
    </row>
    <row r="423" spans="2:16" ht="78.75" x14ac:dyDescent="0.2">
      <c r="B423" s="8" t="s">
        <v>583</v>
      </c>
      <c r="C423" s="10">
        <v>87894</v>
      </c>
      <c r="D423" s="12" t="s">
        <v>907</v>
      </c>
      <c r="E423" s="8" t="s">
        <v>37</v>
      </c>
      <c r="F423" s="8" t="s">
        <v>38</v>
      </c>
      <c r="G423" s="4">
        <v>429.7</v>
      </c>
      <c r="H423" s="4"/>
      <c r="I423" s="5">
        <v>5.61</v>
      </c>
      <c r="J423" s="5">
        <f t="shared" si="92"/>
        <v>1.19</v>
      </c>
      <c r="K423" s="5">
        <f t="shared" si="90"/>
        <v>6.8000000000000007</v>
      </c>
      <c r="L423" s="23">
        <f t="shared" ref="L423:L425" si="97">K423*G423</f>
        <v>2921.96</v>
      </c>
      <c r="M423" s="23">
        <f t="shared" ref="M423:M425" si="98">K423*H423</f>
        <v>0</v>
      </c>
      <c r="N423" s="23">
        <v>21.35</v>
      </c>
      <c r="O423" s="63">
        <f t="shared" si="91"/>
        <v>1.2704726292834178E-4</v>
      </c>
      <c r="P423" s="1"/>
    </row>
    <row r="424" spans="2:16" ht="78.75" x14ac:dyDescent="0.2">
      <c r="B424" s="8" t="s">
        <v>584</v>
      </c>
      <c r="C424" s="10">
        <v>87775</v>
      </c>
      <c r="D424" s="12" t="s">
        <v>908</v>
      </c>
      <c r="E424" s="8" t="s">
        <v>37</v>
      </c>
      <c r="F424" s="8" t="s">
        <v>38</v>
      </c>
      <c r="G424" s="4">
        <v>429.7</v>
      </c>
      <c r="H424" s="4"/>
      <c r="I424" s="5">
        <v>44.53</v>
      </c>
      <c r="J424" s="5">
        <f t="shared" si="92"/>
        <v>9.5</v>
      </c>
      <c r="K424" s="5">
        <f t="shared" si="90"/>
        <v>54.03</v>
      </c>
      <c r="L424" s="23">
        <f t="shared" si="97"/>
        <v>23216.690999999999</v>
      </c>
      <c r="M424" s="23">
        <f t="shared" si="98"/>
        <v>0</v>
      </c>
      <c r="N424" s="23">
        <v>21.35</v>
      </c>
      <c r="O424" s="63">
        <f t="shared" si="91"/>
        <v>1.009465237649751E-3</v>
      </c>
      <c r="P424" s="1"/>
    </row>
    <row r="425" spans="2:16" ht="47.25" x14ac:dyDescent="0.2">
      <c r="B425" s="8" t="s">
        <v>585</v>
      </c>
      <c r="C425" s="10">
        <v>98555</v>
      </c>
      <c r="D425" s="12" t="s">
        <v>858</v>
      </c>
      <c r="E425" s="8" t="s">
        <v>37</v>
      </c>
      <c r="F425" s="8" t="s">
        <v>38</v>
      </c>
      <c r="G425" s="4">
        <v>182.85</v>
      </c>
      <c r="H425" s="4"/>
      <c r="I425" s="5">
        <v>28.32</v>
      </c>
      <c r="J425" s="5">
        <f t="shared" si="92"/>
        <v>6.04</v>
      </c>
      <c r="K425" s="5">
        <f t="shared" si="90"/>
        <v>34.36</v>
      </c>
      <c r="L425" s="23">
        <f t="shared" si="97"/>
        <v>6282.7259999999997</v>
      </c>
      <c r="M425" s="23">
        <f t="shared" si="98"/>
        <v>0</v>
      </c>
      <c r="N425" s="23">
        <v>21.35</v>
      </c>
      <c r="O425" s="63">
        <f t="shared" si="91"/>
        <v>2.7317387713340669E-4</v>
      </c>
      <c r="P425" s="1"/>
    </row>
    <row r="426" spans="2:16" x14ac:dyDescent="0.2">
      <c r="B426" s="45" t="s">
        <v>586</v>
      </c>
      <c r="C426" s="45"/>
      <c r="D426" s="46" t="s">
        <v>587</v>
      </c>
      <c r="E426" s="45"/>
      <c r="F426" s="45"/>
      <c r="G426" s="20"/>
      <c r="H426" s="20"/>
      <c r="I426" s="19"/>
      <c r="J426" s="19">
        <f t="shared" si="92"/>
        <v>0</v>
      </c>
      <c r="K426" s="19">
        <f t="shared" si="90"/>
        <v>0</v>
      </c>
      <c r="L426" s="47">
        <f>SUM(L427:L429)</f>
        <v>14467.999</v>
      </c>
      <c r="M426" s="47">
        <f>SUM(M427:M429)</f>
        <v>0</v>
      </c>
      <c r="N426" s="47"/>
      <c r="O426" s="67">
        <f t="shared" si="91"/>
        <v>6.2907078570548051E-4</v>
      </c>
      <c r="P426" s="1"/>
    </row>
    <row r="427" spans="2:16" ht="31.5" x14ac:dyDescent="0.2">
      <c r="B427" s="8" t="s">
        <v>588</v>
      </c>
      <c r="C427" s="10">
        <v>88485</v>
      </c>
      <c r="D427" s="7" t="s">
        <v>589</v>
      </c>
      <c r="E427" s="8" t="s">
        <v>37</v>
      </c>
      <c r="F427" s="8" t="s">
        <v>38</v>
      </c>
      <c r="G427" s="4">
        <v>429.7</v>
      </c>
      <c r="H427" s="4"/>
      <c r="I427" s="5">
        <v>3.08</v>
      </c>
      <c r="J427" s="5">
        <f t="shared" si="92"/>
        <v>0.65</v>
      </c>
      <c r="K427" s="5">
        <f t="shared" si="90"/>
        <v>3.73</v>
      </c>
      <c r="L427" s="23">
        <f t="shared" ref="L427:L429" si="99">K427*G427</f>
        <v>1602.7809999999999</v>
      </c>
      <c r="M427" s="23">
        <f t="shared" ref="M427:M429" si="100">K427*H427</f>
        <v>0</v>
      </c>
      <c r="N427" s="23">
        <v>21.35</v>
      </c>
      <c r="O427" s="63">
        <f t="shared" si="91"/>
        <v>6.9689160400399238E-5</v>
      </c>
      <c r="P427" s="1"/>
    </row>
    <row r="428" spans="2:16" ht="47.25" x14ac:dyDescent="0.2">
      <c r="B428" s="8" t="s">
        <v>590</v>
      </c>
      <c r="C428" s="10">
        <v>88497</v>
      </c>
      <c r="D428" s="12" t="s">
        <v>909</v>
      </c>
      <c r="E428" s="8" t="s">
        <v>37</v>
      </c>
      <c r="F428" s="8" t="s">
        <v>38</v>
      </c>
      <c r="G428" s="4">
        <v>429.7</v>
      </c>
      <c r="H428" s="4"/>
      <c r="I428" s="5">
        <v>13.96</v>
      </c>
      <c r="J428" s="5">
        <f t="shared" si="92"/>
        <v>2.98</v>
      </c>
      <c r="K428" s="5">
        <f t="shared" si="90"/>
        <v>16.940000000000001</v>
      </c>
      <c r="L428" s="23">
        <f t="shared" si="99"/>
        <v>7279.1180000000004</v>
      </c>
      <c r="M428" s="23">
        <f t="shared" si="100"/>
        <v>0</v>
      </c>
      <c r="N428" s="23">
        <v>21.35</v>
      </c>
      <c r="O428" s="63">
        <f t="shared" si="91"/>
        <v>3.1649715205972208E-4</v>
      </c>
      <c r="P428" s="1"/>
    </row>
    <row r="429" spans="2:16" ht="47.25" x14ac:dyDescent="0.2">
      <c r="B429" s="8" t="s">
        <v>591</v>
      </c>
      <c r="C429" s="10">
        <v>88489</v>
      </c>
      <c r="D429" s="12" t="s">
        <v>842</v>
      </c>
      <c r="E429" s="8" t="s">
        <v>37</v>
      </c>
      <c r="F429" s="8" t="s">
        <v>38</v>
      </c>
      <c r="G429" s="4">
        <v>429.7</v>
      </c>
      <c r="H429" s="4"/>
      <c r="I429" s="5">
        <v>10.72</v>
      </c>
      <c r="J429" s="5">
        <f t="shared" si="92"/>
        <v>2.2799999999999998</v>
      </c>
      <c r="K429" s="5">
        <f t="shared" si="90"/>
        <v>13</v>
      </c>
      <c r="L429" s="23">
        <f t="shared" si="99"/>
        <v>5586.0999999999995</v>
      </c>
      <c r="M429" s="23">
        <f t="shared" si="100"/>
        <v>0</v>
      </c>
      <c r="N429" s="23">
        <v>21.35</v>
      </c>
      <c r="O429" s="63">
        <f t="shared" si="91"/>
        <v>2.4288447324535928E-4</v>
      </c>
      <c r="P429" s="1"/>
    </row>
    <row r="430" spans="2:16" x14ac:dyDescent="0.2">
      <c r="B430" s="45" t="s">
        <v>592</v>
      </c>
      <c r="C430" s="45"/>
      <c r="D430" s="46" t="s">
        <v>593</v>
      </c>
      <c r="E430" s="45"/>
      <c r="F430" s="45"/>
      <c r="G430" s="20"/>
      <c r="H430" s="20"/>
      <c r="I430" s="19"/>
      <c r="J430" s="19">
        <f t="shared" si="92"/>
        <v>0</v>
      </c>
      <c r="K430" s="19">
        <f t="shared" si="90"/>
        <v>0</v>
      </c>
      <c r="L430" s="47">
        <f>SUM(L431:L432)</f>
        <v>8968.8000000000011</v>
      </c>
      <c r="M430" s="47">
        <f>SUM(M431:M432)</f>
        <v>0</v>
      </c>
      <c r="N430" s="47"/>
      <c r="O430" s="67">
        <f t="shared" si="91"/>
        <v>3.8996478108930713E-4</v>
      </c>
      <c r="P430" s="1"/>
    </row>
    <row r="431" spans="2:16" ht="31.5" x14ac:dyDescent="0.2">
      <c r="B431" s="8" t="s">
        <v>594</v>
      </c>
      <c r="C431" s="31" t="s">
        <v>910</v>
      </c>
      <c r="D431" s="7" t="s">
        <v>595</v>
      </c>
      <c r="E431" s="31" t="s">
        <v>814</v>
      </c>
      <c r="F431" s="8" t="s">
        <v>38</v>
      </c>
      <c r="G431" s="4">
        <v>12</v>
      </c>
      <c r="H431" s="4"/>
      <c r="I431" s="5">
        <v>574.34</v>
      </c>
      <c r="J431" s="5">
        <f t="shared" si="92"/>
        <v>122.62</v>
      </c>
      <c r="K431" s="5">
        <f t="shared" si="90"/>
        <v>696.96</v>
      </c>
      <c r="L431" s="23">
        <f t="shared" ref="L431:L432" si="101">K431*G431</f>
        <v>8363.52</v>
      </c>
      <c r="M431" s="23">
        <f t="shared" ref="M431:M432" si="102">K431*H431</f>
        <v>0</v>
      </c>
      <c r="N431" s="23">
        <v>21.35</v>
      </c>
      <c r="O431" s="63">
        <f t="shared" si="91"/>
        <v>3.6364711510302849E-4</v>
      </c>
      <c r="P431" s="1"/>
    </row>
    <row r="432" spans="2:16" ht="63" x14ac:dyDescent="0.2">
      <c r="B432" s="8" t="s">
        <v>596</v>
      </c>
      <c r="C432" s="10">
        <v>100757</v>
      </c>
      <c r="D432" s="12" t="s">
        <v>911</v>
      </c>
      <c r="E432" s="8" t="s">
        <v>37</v>
      </c>
      <c r="F432" s="8" t="s">
        <v>38</v>
      </c>
      <c r="G432" s="4">
        <v>12</v>
      </c>
      <c r="H432" s="4"/>
      <c r="I432" s="5">
        <v>41.57</v>
      </c>
      <c r="J432" s="5">
        <f t="shared" si="92"/>
        <v>8.8699999999999992</v>
      </c>
      <c r="K432" s="5">
        <f t="shared" si="90"/>
        <v>50.44</v>
      </c>
      <c r="L432" s="23">
        <f t="shared" si="101"/>
        <v>605.28</v>
      </c>
      <c r="M432" s="23">
        <f t="shared" si="102"/>
        <v>0</v>
      </c>
      <c r="N432" s="23">
        <v>21.35</v>
      </c>
      <c r="O432" s="63">
        <f t="shared" si="91"/>
        <v>2.6317665986278633E-5</v>
      </c>
      <c r="P432" s="1"/>
    </row>
    <row r="433" spans="2:16" x14ac:dyDescent="0.2">
      <c r="B433" s="41" t="s">
        <v>597</v>
      </c>
      <c r="C433" s="41"/>
      <c r="D433" s="42" t="s">
        <v>598</v>
      </c>
      <c r="E433" s="41"/>
      <c r="F433" s="41"/>
      <c r="G433" s="43"/>
      <c r="H433" s="43"/>
      <c r="I433" s="18"/>
      <c r="J433" s="18">
        <f t="shared" si="92"/>
        <v>0</v>
      </c>
      <c r="K433" s="18">
        <f t="shared" si="90"/>
        <v>0</v>
      </c>
      <c r="L433" s="44">
        <f>L434+L450+L463+L465+L470+L476+L479+L483+L487+L492+L501</f>
        <v>66011.887400000007</v>
      </c>
      <c r="M433" s="44">
        <f>M434+M450+M463+M465+M470+M476+M479+M483+M487+M492+M501</f>
        <v>0</v>
      </c>
      <c r="N433" s="44"/>
      <c r="O433" s="66">
        <f t="shared" si="91"/>
        <v>2.8702068525592044E-3</v>
      </c>
      <c r="P433" s="1"/>
    </row>
    <row r="434" spans="2:16" x14ac:dyDescent="0.2">
      <c r="B434" s="45" t="s">
        <v>599</v>
      </c>
      <c r="C434" s="45"/>
      <c r="D434" s="46" t="s">
        <v>545</v>
      </c>
      <c r="E434" s="45"/>
      <c r="F434" s="45"/>
      <c r="G434" s="20"/>
      <c r="H434" s="20"/>
      <c r="I434" s="19"/>
      <c r="J434" s="19">
        <f t="shared" si="92"/>
        <v>0</v>
      </c>
      <c r="K434" s="19">
        <f t="shared" si="90"/>
        <v>0</v>
      </c>
      <c r="L434" s="47">
        <f>SUM(L435:L449)</f>
        <v>10196.660000000003</v>
      </c>
      <c r="M434" s="47">
        <f>SUM(M435:M449)</f>
        <v>0</v>
      </c>
      <c r="N434" s="47"/>
      <c r="O434" s="67">
        <f t="shared" si="91"/>
        <v>4.4335231967956645E-4</v>
      </c>
      <c r="P434" s="1"/>
    </row>
    <row r="435" spans="2:16" ht="47.25" x14ac:dyDescent="0.2">
      <c r="B435" s="8" t="s">
        <v>600</v>
      </c>
      <c r="C435" s="10">
        <v>93358</v>
      </c>
      <c r="D435" s="12" t="s">
        <v>861</v>
      </c>
      <c r="E435" s="8" t="s">
        <v>37</v>
      </c>
      <c r="F435" s="8" t="s">
        <v>70</v>
      </c>
      <c r="G435" s="4">
        <v>8.7899999999999991</v>
      </c>
      <c r="H435" s="4"/>
      <c r="I435" s="5">
        <v>72.36</v>
      </c>
      <c r="J435" s="5">
        <f t="shared" si="92"/>
        <v>15.44</v>
      </c>
      <c r="K435" s="5">
        <f t="shared" si="90"/>
        <v>87.8</v>
      </c>
      <c r="L435" s="23">
        <f t="shared" ref="L435:L449" si="103">K435*G435</f>
        <v>771.76199999999994</v>
      </c>
      <c r="M435" s="23">
        <f t="shared" ref="M435:M449" si="104">K435*H435</f>
        <v>0</v>
      </c>
      <c r="N435" s="23">
        <v>21.35</v>
      </c>
      <c r="O435" s="63">
        <f t="shared" si="91"/>
        <v>3.3556328537044624E-5</v>
      </c>
      <c r="P435" s="1"/>
    </row>
    <row r="436" spans="2:16" ht="47.25" x14ac:dyDescent="0.2">
      <c r="B436" s="8" t="s">
        <v>601</v>
      </c>
      <c r="C436" s="10">
        <v>94962</v>
      </c>
      <c r="D436" s="7" t="s">
        <v>549</v>
      </c>
      <c r="E436" s="8" t="s">
        <v>37</v>
      </c>
      <c r="F436" s="8" t="s">
        <v>70</v>
      </c>
      <c r="G436" s="4">
        <v>0.6</v>
      </c>
      <c r="H436" s="4"/>
      <c r="I436" s="5">
        <v>287</v>
      </c>
      <c r="J436" s="5">
        <f t="shared" si="92"/>
        <v>61.27</v>
      </c>
      <c r="K436" s="5">
        <f t="shared" si="90"/>
        <v>348.27</v>
      </c>
      <c r="L436" s="23">
        <f t="shared" si="103"/>
        <v>208.96199999999999</v>
      </c>
      <c r="M436" s="23">
        <f t="shared" si="104"/>
        <v>0</v>
      </c>
      <c r="N436" s="23">
        <v>21.35</v>
      </c>
      <c r="O436" s="63">
        <f t="shared" si="91"/>
        <v>9.085699378510368E-6</v>
      </c>
      <c r="P436" s="1"/>
    </row>
    <row r="437" spans="2:16" ht="47.25" x14ac:dyDescent="0.2">
      <c r="B437" s="8" t="s">
        <v>602</v>
      </c>
      <c r="C437" s="10">
        <v>96536</v>
      </c>
      <c r="D437" s="12" t="s">
        <v>900</v>
      </c>
      <c r="E437" s="8" t="s">
        <v>37</v>
      </c>
      <c r="F437" s="8" t="s">
        <v>38</v>
      </c>
      <c r="G437" s="4">
        <v>20.87</v>
      </c>
      <c r="H437" s="4"/>
      <c r="I437" s="5">
        <v>59.92</v>
      </c>
      <c r="J437" s="5">
        <f t="shared" si="92"/>
        <v>12.79</v>
      </c>
      <c r="K437" s="5">
        <f t="shared" si="90"/>
        <v>72.710000000000008</v>
      </c>
      <c r="L437" s="23">
        <f t="shared" si="103"/>
        <v>1517.4577000000002</v>
      </c>
      <c r="M437" s="23">
        <f t="shared" si="104"/>
        <v>0</v>
      </c>
      <c r="N437" s="23">
        <v>21.35</v>
      </c>
      <c r="O437" s="63">
        <f t="shared" si="91"/>
        <v>6.5979290405938757E-5</v>
      </c>
      <c r="P437" s="1"/>
    </row>
    <row r="438" spans="2:16" ht="47.25" x14ac:dyDescent="0.2">
      <c r="B438" s="8" t="s">
        <v>603</v>
      </c>
      <c r="C438" s="10">
        <v>96557</v>
      </c>
      <c r="D438" s="7" t="s">
        <v>553</v>
      </c>
      <c r="E438" s="8" t="s">
        <v>37</v>
      </c>
      <c r="F438" s="8" t="s">
        <v>70</v>
      </c>
      <c r="G438" s="4">
        <v>3.21</v>
      </c>
      <c r="H438" s="4"/>
      <c r="I438" s="5">
        <v>500.76</v>
      </c>
      <c r="J438" s="5">
        <f t="shared" si="92"/>
        <v>106.91</v>
      </c>
      <c r="K438" s="5">
        <f t="shared" si="90"/>
        <v>607.66999999999996</v>
      </c>
      <c r="L438" s="23">
        <f t="shared" si="103"/>
        <v>1950.6206999999999</v>
      </c>
      <c r="M438" s="23">
        <f t="shared" si="104"/>
        <v>0</v>
      </c>
      <c r="N438" s="23">
        <v>21.35</v>
      </c>
      <c r="O438" s="63">
        <f t="shared" si="91"/>
        <v>8.4813283188806866E-5</v>
      </c>
      <c r="P438" s="1"/>
    </row>
    <row r="439" spans="2:16" ht="47.25" x14ac:dyDescent="0.2">
      <c r="B439" s="8" t="s">
        <v>604</v>
      </c>
      <c r="C439" s="10">
        <v>97096</v>
      </c>
      <c r="D439" s="12" t="s">
        <v>912</v>
      </c>
      <c r="E439" s="8" t="s">
        <v>37</v>
      </c>
      <c r="F439" s="8" t="s">
        <v>70</v>
      </c>
      <c r="G439" s="4">
        <v>1.66</v>
      </c>
      <c r="H439" s="4"/>
      <c r="I439" s="5">
        <v>458.56</v>
      </c>
      <c r="J439" s="5">
        <f t="shared" si="92"/>
        <v>97.9</v>
      </c>
      <c r="K439" s="5">
        <f t="shared" si="90"/>
        <v>556.46</v>
      </c>
      <c r="L439" s="23">
        <f t="shared" si="103"/>
        <v>923.72360000000003</v>
      </c>
      <c r="M439" s="23">
        <f t="shared" si="104"/>
        <v>0</v>
      </c>
      <c r="N439" s="23">
        <v>21.35</v>
      </c>
      <c r="O439" s="63">
        <f t="shared" si="91"/>
        <v>4.0163641898696226E-5</v>
      </c>
      <c r="P439" s="1"/>
    </row>
    <row r="440" spans="2:16" ht="31.5" x14ac:dyDescent="0.2">
      <c r="B440" s="8" t="s">
        <v>605</v>
      </c>
      <c r="C440" s="8" t="s">
        <v>555</v>
      </c>
      <c r="D440" s="7" t="s">
        <v>556</v>
      </c>
      <c r="E440" s="31" t="s">
        <v>814</v>
      </c>
      <c r="F440" s="8" t="s">
        <v>28</v>
      </c>
      <c r="G440" s="4">
        <v>1</v>
      </c>
      <c r="H440" s="4"/>
      <c r="I440" s="5">
        <v>143.02000000000001</v>
      </c>
      <c r="J440" s="5">
        <f t="shared" si="92"/>
        <v>30.53</v>
      </c>
      <c r="K440" s="5">
        <f t="shared" si="90"/>
        <v>173.55</v>
      </c>
      <c r="L440" s="23">
        <f t="shared" si="103"/>
        <v>173.55</v>
      </c>
      <c r="M440" s="23">
        <f t="shared" si="104"/>
        <v>0</v>
      </c>
      <c r="N440" s="23">
        <v>21.35</v>
      </c>
      <c r="O440" s="63">
        <f t="shared" si="91"/>
        <v>7.5459802602409743E-6</v>
      </c>
      <c r="P440" s="1"/>
    </row>
    <row r="441" spans="2:16" ht="31.5" x14ac:dyDescent="0.2">
      <c r="B441" s="8" t="s">
        <v>606</v>
      </c>
      <c r="C441" s="10">
        <v>98557</v>
      </c>
      <c r="D441" s="7" t="s">
        <v>558</v>
      </c>
      <c r="E441" s="8" t="s">
        <v>37</v>
      </c>
      <c r="F441" s="8" t="s">
        <v>38</v>
      </c>
      <c r="G441" s="4">
        <v>14.7</v>
      </c>
      <c r="H441" s="4"/>
      <c r="I441" s="5">
        <v>41.77</v>
      </c>
      <c r="J441" s="5">
        <f t="shared" si="92"/>
        <v>8.91</v>
      </c>
      <c r="K441" s="5">
        <f t="shared" si="90"/>
        <v>50.680000000000007</v>
      </c>
      <c r="L441" s="23">
        <f t="shared" si="103"/>
        <v>744.99600000000009</v>
      </c>
      <c r="M441" s="23">
        <f t="shared" si="104"/>
        <v>0</v>
      </c>
      <c r="N441" s="23">
        <v>21.35</v>
      </c>
      <c r="O441" s="63">
        <f t="shared" si="91"/>
        <v>3.239253880702095E-5</v>
      </c>
      <c r="P441" s="1"/>
    </row>
    <row r="442" spans="2:16" ht="47.25" x14ac:dyDescent="0.2">
      <c r="B442" s="8" t="s">
        <v>607</v>
      </c>
      <c r="C442" s="10">
        <v>93382</v>
      </c>
      <c r="D442" s="12" t="s">
        <v>862</v>
      </c>
      <c r="E442" s="8" t="s">
        <v>37</v>
      </c>
      <c r="F442" s="8" t="s">
        <v>70</v>
      </c>
      <c r="G442" s="4">
        <v>4.9800000000000004</v>
      </c>
      <c r="H442" s="4"/>
      <c r="I442" s="5">
        <v>17.23</v>
      </c>
      <c r="J442" s="5">
        <f t="shared" si="92"/>
        <v>3.67</v>
      </c>
      <c r="K442" s="5">
        <f t="shared" si="90"/>
        <v>20.9</v>
      </c>
      <c r="L442" s="23">
        <f t="shared" si="103"/>
        <v>104.08200000000001</v>
      </c>
      <c r="M442" s="23">
        <f t="shared" si="104"/>
        <v>0</v>
      </c>
      <c r="N442" s="23">
        <v>21.35</v>
      </c>
      <c r="O442" s="63">
        <f t="shared" si="91"/>
        <v>4.5255011088815965E-6</v>
      </c>
      <c r="P442" s="1"/>
    </row>
    <row r="443" spans="2:16" ht="31.5" x14ac:dyDescent="0.2">
      <c r="B443" s="8" t="s">
        <v>608</v>
      </c>
      <c r="C443" s="10">
        <v>96543</v>
      </c>
      <c r="D443" s="7" t="s">
        <v>1035</v>
      </c>
      <c r="E443" s="8" t="s">
        <v>37</v>
      </c>
      <c r="F443" s="8" t="s">
        <v>171</v>
      </c>
      <c r="G443" s="4">
        <v>15</v>
      </c>
      <c r="H443" s="4"/>
      <c r="I443" s="71">
        <v>15.04</v>
      </c>
      <c r="J443" s="71">
        <f t="shared" si="92"/>
        <v>3.21</v>
      </c>
      <c r="K443" s="71">
        <f t="shared" si="90"/>
        <v>18.25</v>
      </c>
      <c r="L443" s="23">
        <f t="shared" si="103"/>
        <v>273.75</v>
      </c>
      <c r="M443" s="23">
        <f t="shared" si="104"/>
        <v>0</v>
      </c>
      <c r="N443" s="23">
        <v>21.35</v>
      </c>
      <c r="O443" s="63">
        <f t="shared" si="91"/>
        <v>1.1902691421728417E-5</v>
      </c>
      <c r="P443" s="1"/>
    </row>
    <row r="444" spans="2:16" ht="31.5" x14ac:dyDescent="0.2">
      <c r="B444" s="8" t="s">
        <v>609</v>
      </c>
      <c r="C444" s="10">
        <v>96544</v>
      </c>
      <c r="D444" s="7" t="s">
        <v>1036</v>
      </c>
      <c r="E444" s="8" t="s">
        <v>37</v>
      </c>
      <c r="F444" s="8" t="s">
        <v>171</v>
      </c>
      <c r="G444" s="4">
        <v>13</v>
      </c>
      <c r="H444" s="4"/>
      <c r="I444" s="71">
        <v>13.65</v>
      </c>
      <c r="J444" s="71">
        <f t="shared" si="92"/>
        <v>2.91</v>
      </c>
      <c r="K444" s="71">
        <f t="shared" si="90"/>
        <v>16.560000000000002</v>
      </c>
      <c r="L444" s="23">
        <f t="shared" si="103"/>
        <v>215.28000000000003</v>
      </c>
      <c r="M444" s="23">
        <f t="shared" si="104"/>
        <v>0</v>
      </c>
      <c r="N444" s="23">
        <v>21.35</v>
      </c>
      <c r="O444" s="63">
        <f t="shared" si="91"/>
        <v>9.3604069745011643E-6</v>
      </c>
      <c r="P444" s="1"/>
    </row>
    <row r="445" spans="2:16" ht="31.5" x14ac:dyDescent="0.2">
      <c r="B445" s="8" t="s">
        <v>610</v>
      </c>
      <c r="C445" s="10">
        <v>96545</v>
      </c>
      <c r="D445" s="7" t="s">
        <v>1039</v>
      </c>
      <c r="E445" s="8" t="s">
        <v>37</v>
      </c>
      <c r="F445" s="8" t="s">
        <v>171</v>
      </c>
      <c r="G445" s="4">
        <v>37</v>
      </c>
      <c r="H445" s="4"/>
      <c r="I445" s="71">
        <v>12.41</v>
      </c>
      <c r="J445" s="71">
        <f t="shared" si="92"/>
        <v>2.64</v>
      </c>
      <c r="K445" s="71">
        <f t="shared" si="90"/>
        <v>15.05</v>
      </c>
      <c r="L445" s="23">
        <f t="shared" si="103"/>
        <v>556.85</v>
      </c>
      <c r="M445" s="23">
        <f t="shared" si="104"/>
        <v>0</v>
      </c>
      <c r="N445" s="23">
        <v>21.35</v>
      </c>
      <c r="O445" s="63">
        <f t="shared" si="91"/>
        <v>2.4211922258226371E-5</v>
      </c>
      <c r="P445" s="1"/>
    </row>
    <row r="446" spans="2:16" ht="31.5" x14ac:dyDescent="0.2">
      <c r="B446" s="8" t="s">
        <v>611</v>
      </c>
      <c r="C446" s="10">
        <v>96546</v>
      </c>
      <c r="D446" s="7" t="s">
        <v>1040</v>
      </c>
      <c r="E446" s="8" t="s">
        <v>37</v>
      </c>
      <c r="F446" s="8" t="s">
        <v>171</v>
      </c>
      <c r="G446" s="4">
        <v>68</v>
      </c>
      <c r="H446" s="4"/>
      <c r="I446" s="71">
        <v>10.93</v>
      </c>
      <c r="J446" s="71">
        <f t="shared" si="92"/>
        <v>2.33</v>
      </c>
      <c r="K446" s="71">
        <f t="shared" si="90"/>
        <v>13.26</v>
      </c>
      <c r="L446" s="23">
        <f t="shared" si="103"/>
        <v>901.68</v>
      </c>
      <c r="M446" s="23">
        <f t="shared" si="104"/>
        <v>0</v>
      </c>
      <c r="N446" s="23">
        <v>21.35</v>
      </c>
      <c r="O446" s="63">
        <f t="shared" si="91"/>
        <v>3.9205182835229509E-5</v>
      </c>
      <c r="P446" s="1"/>
    </row>
    <row r="447" spans="2:16" ht="31.5" x14ac:dyDescent="0.2">
      <c r="B447" s="8" t="s">
        <v>612</v>
      </c>
      <c r="C447" s="10">
        <v>96547</v>
      </c>
      <c r="D447" s="7" t="s">
        <v>1041</v>
      </c>
      <c r="E447" s="8" t="s">
        <v>37</v>
      </c>
      <c r="F447" s="8" t="s">
        <v>171</v>
      </c>
      <c r="G447" s="4">
        <v>24</v>
      </c>
      <c r="H447" s="4"/>
      <c r="I447" s="71">
        <v>9.18</v>
      </c>
      <c r="J447" s="71">
        <f t="shared" si="92"/>
        <v>1.95</v>
      </c>
      <c r="K447" s="71">
        <f t="shared" si="90"/>
        <v>11.129999999999999</v>
      </c>
      <c r="L447" s="23">
        <f t="shared" si="103"/>
        <v>267.12</v>
      </c>
      <c r="M447" s="23">
        <f t="shared" si="104"/>
        <v>0</v>
      </c>
      <c r="N447" s="23">
        <v>21.35</v>
      </c>
      <c r="O447" s="63">
        <f t="shared" si="91"/>
        <v>1.16144180185282E-5</v>
      </c>
      <c r="P447" s="1"/>
    </row>
    <row r="448" spans="2:16" ht="47.25" x14ac:dyDescent="0.2">
      <c r="B448" s="8" t="s">
        <v>613</v>
      </c>
      <c r="C448" s="10">
        <v>92769</v>
      </c>
      <c r="D448" s="7" t="s">
        <v>1042</v>
      </c>
      <c r="E448" s="8" t="s">
        <v>37</v>
      </c>
      <c r="F448" s="8" t="s">
        <v>171</v>
      </c>
      <c r="G448" s="4">
        <v>117</v>
      </c>
      <c r="H448" s="4"/>
      <c r="I448" s="71">
        <v>10.76</v>
      </c>
      <c r="J448" s="71">
        <f t="shared" si="92"/>
        <v>2.29</v>
      </c>
      <c r="K448" s="71">
        <f t="shared" si="90"/>
        <v>13.05</v>
      </c>
      <c r="L448" s="23">
        <f t="shared" si="103"/>
        <v>1526.8500000000001</v>
      </c>
      <c r="M448" s="23">
        <f t="shared" si="104"/>
        <v>0</v>
      </c>
      <c r="N448" s="23">
        <v>21.35</v>
      </c>
      <c r="O448" s="63">
        <f t="shared" si="91"/>
        <v>6.6387669031108806E-5</v>
      </c>
      <c r="P448" s="1"/>
    </row>
    <row r="449" spans="2:16" ht="31.5" x14ac:dyDescent="0.2">
      <c r="B449" s="8" t="s">
        <v>614</v>
      </c>
      <c r="C449" s="8" t="s">
        <v>564</v>
      </c>
      <c r="D449" s="7" t="s">
        <v>565</v>
      </c>
      <c r="E449" s="31" t="s">
        <v>814</v>
      </c>
      <c r="F449" s="8" t="s">
        <v>8</v>
      </c>
      <c r="G449" s="4">
        <v>4.76</v>
      </c>
      <c r="H449" s="4"/>
      <c r="I449" s="5">
        <v>10.39</v>
      </c>
      <c r="J449" s="5">
        <f t="shared" si="92"/>
        <v>2.21</v>
      </c>
      <c r="K449" s="5">
        <f t="shared" si="90"/>
        <v>12.600000000000001</v>
      </c>
      <c r="L449" s="23">
        <f t="shared" si="103"/>
        <v>59.976000000000006</v>
      </c>
      <c r="M449" s="23">
        <f t="shared" si="104"/>
        <v>0</v>
      </c>
      <c r="N449" s="23">
        <v>21.35</v>
      </c>
      <c r="O449" s="63">
        <f t="shared" si="91"/>
        <v>2.6077655551035018E-6</v>
      </c>
      <c r="P449" s="1"/>
    </row>
    <row r="450" spans="2:16" x14ac:dyDescent="0.2">
      <c r="B450" s="45" t="s">
        <v>615</v>
      </c>
      <c r="C450" s="45"/>
      <c r="D450" s="46" t="s">
        <v>567</v>
      </c>
      <c r="E450" s="45"/>
      <c r="F450" s="45"/>
      <c r="G450" s="20"/>
      <c r="H450" s="20"/>
      <c r="I450" s="19"/>
      <c r="J450" s="19">
        <f t="shared" si="92"/>
        <v>0</v>
      </c>
      <c r="K450" s="19">
        <f t="shared" si="90"/>
        <v>0</v>
      </c>
      <c r="L450" s="47">
        <f>SUM(L451:L462)</f>
        <v>11894.985900000001</v>
      </c>
      <c r="M450" s="47">
        <f>SUM(M451:M462)</f>
        <v>0</v>
      </c>
      <c r="N450" s="47"/>
      <c r="O450" s="67">
        <f t="shared" si="91"/>
        <v>5.1719578678907944E-4</v>
      </c>
      <c r="P450" s="1"/>
    </row>
    <row r="451" spans="2:16" ht="63" x14ac:dyDescent="0.2">
      <c r="B451" s="8" t="s">
        <v>616</v>
      </c>
      <c r="C451" s="10">
        <v>92471</v>
      </c>
      <c r="D451" s="12" t="s">
        <v>913</v>
      </c>
      <c r="E451" s="8" t="s">
        <v>37</v>
      </c>
      <c r="F451" s="8" t="s">
        <v>38</v>
      </c>
      <c r="G451" s="4">
        <v>14.22</v>
      </c>
      <c r="H451" s="4"/>
      <c r="I451" s="5">
        <v>72.290000000000006</v>
      </c>
      <c r="J451" s="5">
        <f t="shared" si="92"/>
        <v>15.43</v>
      </c>
      <c r="K451" s="5">
        <f t="shared" si="90"/>
        <v>87.72</v>
      </c>
      <c r="L451" s="23">
        <f t="shared" ref="L451:L462" si="105">K451*G451</f>
        <v>1247.3784000000001</v>
      </c>
      <c r="M451" s="23">
        <f t="shared" ref="M451:M462" si="106">K451*H451</f>
        <v>0</v>
      </c>
      <c r="N451" s="23">
        <v>21.35</v>
      </c>
      <c r="O451" s="63">
        <f t="shared" si="91"/>
        <v>5.4236201575632211E-5</v>
      </c>
      <c r="P451" s="1"/>
    </row>
    <row r="452" spans="2:16" ht="63" x14ac:dyDescent="0.2">
      <c r="B452" s="8" t="s">
        <v>617</v>
      </c>
      <c r="C452" s="10">
        <v>92431</v>
      </c>
      <c r="D452" s="12" t="s">
        <v>903</v>
      </c>
      <c r="E452" s="8" t="s">
        <v>37</v>
      </c>
      <c r="F452" s="8" t="s">
        <v>38</v>
      </c>
      <c r="G452" s="4">
        <v>16.96</v>
      </c>
      <c r="H452" s="4"/>
      <c r="I452" s="5">
        <v>50.51</v>
      </c>
      <c r="J452" s="5">
        <f t="shared" si="92"/>
        <v>10.78</v>
      </c>
      <c r="K452" s="5">
        <f t="shared" si="90"/>
        <v>61.29</v>
      </c>
      <c r="L452" s="23">
        <f t="shared" si="105"/>
        <v>1039.4784</v>
      </c>
      <c r="M452" s="23">
        <f t="shared" si="106"/>
        <v>0</v>
      </c>
      <c r="N452" s="23">
        <v>21.35</v>
      </c>
      <c r="O452" s="63">
        <f t="shared" si="91"/>
        <v>4.5196678117815446E-5</v>
      </c>
      <c r="P452" s="1"/>
    </row>
    <row r="453" spans="2:16" ht="47.25" x14ac:dyDescent="0.2">
      <c r="B453" s="8" t="s">
        <v>618</v>
      </c>
      <c r="C453" s="10">
        <v>92526</v>
      </c>
      <c r="D453" s="7" t="s">
        <v>619</v>
      </c>
      <c r="E453" s="8" t="s">
        <v>37</v>
      </c>
      <c r="F453" s="8" t="s">
        <v>38</v>
      </c>
      <c r="G453" s="4">
        <v>31.54</v>
      </c>
      <c r="H453" s="4"/>
      <c r="I453" s="5">
        <v>34.44</v>
      </c>
      <c r="J453" s="5">
        <f t="shared" si="92"/>
        <v>7.35</v>
      </c>
      <c r="K453" s="5">
        <f t="shared" si="90"/>
        <v>41.79</v>
      </c>
      <c r="L453" s="23">
        <f t="shared" si="105"/>
        <v>1318.0565999999999</v>
      </c>
      <c r="M453" s="23">
        <f t="shared" si="106"/>
        <v>0</v>
      </c>
      <c r="N453" s="23">
        <v>21.35</v>
      </c>
      <c r="O453" s="63">
        <f t="shared" si="91"/>
        <v>5.7309300406109666E-5</v>
      </c>
      <c r="P453" s="1"/>
    </row>
    <row r="454" spans="2:16" ht="63" x14ac:dyDescent="0.2">
      <c r="B454" s="8" t="s">
        <v>620</v>
      </c>
      <c r="C454" s="8" t="s">
        <v>571</v>
      </c>
      <c r="D454" s="7" t="s">
        <v>572</v>
      </c>
      <c r="E454" s="8" t="s">
        <v>34</v>
      </c>
      <c r="F454" s="8" t="s">
        <v>70</v>
      </c>
      <c r="G454" s="4">
        <v>1</v>
      </c>
      <c r="H454" s="4"/>
      <c r="I454" s="5">
        <v>441.22</v>
      </c>
      <c r="J454" s="5">
        <f t="shared" si="92"/>
        <v>94.2</v>
      </c>
      <c r="K454" s="5">
        <f t="shared" si="90"/>
        <v>535.42000000000007</v>
      </c>
      <c r="L454" s="23">
        <f t="shared" si="105"/>
        <v>535.42000000000007</v>
      </c>
      <c r="M454" s="23">
        <f t="shared" si="106"/>
        <v>0</v>
      </c>
      <c r="N454" s="23">
        <v>21.35</v>
      </c>
      <c r="O454" s="63">
        <f t="shared" si="91"/>
        <v>2.3280142615604856E-5</v>
      </c>
      <c r="P454" s="1"/>
    </row>
    <row r="455" spans="2:16" ht="47.25" x14ac:dyDescent="0.2">
      <c r="B455" s="8" t="s">
        <v>621</v>
      </c>
      <c r="C455" s="31" t="s">
        <v>904</v>
      </c>
      <c r="D455" s="12" t="s">
        <v>905</v>
      </c>
      <c r="E455" s="31" t="s">
        <v>814</v>
      </c>
      <c r="F455" s="8" t="s">
        <v>70</v>
      </c>
      <c r="G455" s="4">
        <v>0.85</v>
      </c>
      <c r="H455" s="4"/>
      <c r="I455" s="5">
        <v>494.58</v>
      </c>
      <c r="J455" s="5">
        <f t="shared" si="92"/>
        <v>105.59</v>
      </c>
      <c r="K455" s="5">
        <f t="shared" si="90"/>
        <v>600.16999999999996</v>
      </c>
      <c r="L455" s="23">
        <f t="shared" si="105"/>
        <v>510.14449999999994</v>
      </c>
      <c r="M455" s="23">
        <f t="shared" si="106"/>
        <v>0</v>
      </c>
      <c r="N455" s="23">
        <v>21.35</v>
      </c>
      <c r="O455" s="63">
        <f t="shared" si="91"/>
        <v>2.2181160051112076E-5</v>
      </c>
      <c r="P455" s="1"/>
    </row>
    <row r="456" spans="2:16" ht="63" x14ac:dyDescent="0.2">
      <c r="B456" s="8" t="s">
        <v>622</v>
      </c>
      <c r="C456" s="10">
        <v>103675</v>
      </c>
      <c r="D456" s="12" t="s">
        <v>914</v>
      </c>
      <c r="E456" s="8" t="s">
        <v>37</v>
      </c>
      <c r="F456" s="8" t="s">
        <v>70</v>
      </c>
      <c r="G456" s="4">
        <v>3.15</v>
      </c>
      <c r="H456" s="4"/>
      <c r="I456" s="5">
        <v>481.52</v>
      </c>
      <c r="J456" s="5">
        <f t="shared" si="92"/>
        <v>102.8</v>
      </c>
      <c r="K456" s="5">
        <f t="shared" si="90"/>
        <v>584.31999999999994</v>
      </c>
      <c r="L456" s="23">
        <f t="shared" si="105"/>
        <v>1840.6079999999997</v>
      </c>
      <c r="M456" s="23">
        <f t="shared" si="106"/>
        <v>0</v>
      </c>
      <c r="N456" s="23">
        <v>21.35</v>
      </c>
      <c r="O456" s="63">
        <f t="shared" si="91"/>
        <v>8.0029914346537695E-5</v>
      </c>
      <c r="P456" s="1"/>
    </row>
    <row r="457" spans="2:16" ht="31.5" x14ac:dyDescent="0.2">
      <c r="B457" s="8" t="s">
        <v>623</v>
      </c>
      <c r="C457" s="8" t="s">
        <v>555</v>
      </c>
      <c r="D457" s="7" t="s">
        <v>556</v>
      </c>
      <c r="E457" s="31" t="s">
        <v>814</v>
      </c>
      <c r="F457" s="8" t="s">
        <v>28</v>
      </c>
      <c r="G457" s="4">
        <v>1</v>
      </c>
      <c r="H457" s="4"/>
      <c r="I457" s="5">
        <v>143.02000000000001</v>
      </c>
      <c r="J457" s="5">
        <f t="shared" si="92"/>
        <v>30.53</v>
      </c>
      <c r="K457" s="5">
        <f t="shared" si="90"/>
        <v>173.55</v>
      </c>
      <c r="L457" s="23">
        <f t="shared" si="105"/>
        <v>173.55</v>
      </c>
      <c r="M457" s="23">
        <f t="shared" si="106"/>
        <v>0</v>
      </c>
      <c r="N457" s="23">
        <v>21.35</v>
      </c>
      <c r="O457" s="63">
        <f t="shared" si="91"/>
        <v>7.5459802602409743E-6</v>
      </c>
      <c r="P457" s="1"/>
    </row>
    <row r="458" spans="2:16" ht="47.25" x14ac:dyDescent="0.2">
      <c r="B458" s="8" t="s">
        <v>624</v>
      </c>
      <c r="C458" s="10">
        <v>92759</v>
      </c>
      <c r="D458" s="7" t="s">
        <v>1037</v>
      </c>
      <c r="E458" s="8" t="s">
        <v>37</v>
      </c>
      <c r="F458" s="8" t="s">
        <v>171</v>
      </c>
      <c r="G458" s="4">
        <v>20</v>
      </c>
      <c r="H458" s="4"/>
      <c r="I458" s="71">
        <v>11.92</v>
      </c>
      <c r="J458" s="71">
        <f t="shared" si="92"/>
        <v>2.54</v>
      </c>
      <c r="K458" s="71">
        <f t="shared" ref="K458:K521" si="107">J458+I458</f>
        <v>14.46</v>
      </c>
      <c r="L458" s="23">
        <f t="shared" si="105"/>
        <v>289.20000000000005</v>
      </c>
      <c r="M458" s="23">
        <f t="shared" si="106"/>
        <v>0</v>
      </c>
      <c r="N458" s="23">
        <v>21.35</v>
      </c>
      <c r="O458" s="63">
        <f t="shared" ref="O458:O521" si="108">(M458+L458)/($M$596+$L$596)</f>
        <v>1.2574459759502679E-5</v>
      </c>
      <c r="P458" s="1"/>
    </row>
    <row r="459" spans="2:16" ht="47.25" x14ac:dyDescent="0.2">
      <c r="B459" s="8" t="s">
        <v>625</v>
      </c>
      <c r="C459" s="10">
        <v>92760</v>
      </c>
      <c r="D459" s="7" t="s">
        <v>1038</v>
      </c>
      <c r="E459" s="8" t="s">
        <v>37</v>
      </c>
      <c r="F459" s="8" t="s">
        <v>171</v>
      </c>
      <c r="G459" s="4">
        <v>16</v>
      </c>
      <c r="H459" s="4"/>
      <c r="I459" s="71">
        <v>11.21</v>
      </c>
      <c r="J459" s="71">
        <f t="shared" si="92"/>
        <v>2.39</v>
      </c>
      <c r="K459" s="71">
        <f t="shared" si="107"/>
        <v>13.600000000000001</v>
      </c>
      <c r="L459" s="23">
        <f t="shared" si="105"/>
        <v>217.60000000000002</v>
      </c>
      <c r="M459" s="23">
        <f t="shared" si="106"/>
        <v>0</v>
      </c>
      <c r="N459" s="23">
        <v>21.35</v>
      </c>
      <c r="O459" s="63">
        <f t="shared" si="108"/>
        <v>9.4612809255455838E-6</v>
      </c>
      <c r="P459" s="1"/>
    </row>
    <row r="460" spans="2:16" ht="47.25" x14ac:dyDescent="0.2">
      <c r="B460" s="8" t="s">
        <v>626</v>
      </c>
      <c r="C460" s="10">
        <v>92762</v>
      </c>
      <c r="D460" s="7" t="s">
        <v>1043</v>
      </c>
      <c r="E460" s="8" t="s">
        <v>37</v>
      </c>
      <c r="F460" s="8" t="s">
        <v>171</v>
      </c>
      <c r="G460" s="4">
        <v>76</v>
      </c>
      <c r="H460" s="4"/>
      <c r="I460" s="71">
        <v>9.32</v>
      </c>
      <c r="J460" s="71">
        <f t="shared" si="92"/>
        <v>1.98</v>
      </c>
      <c r="K460" s="71">
        <f t="shared" si="107"/>
        <v>11.3</v>
      </c>
      <c r="L460" s="23">
        <f t="shared" si="105"/>
        <v>858.80000000000007</v>
      </c>
      <c r="M460" s="23">
        <f t="shared" si="106"/>
        <v>0</v>
      </c>
      <c r="N460" s="23">
        <v>21.35</v>
      </c>
      <c r="O460" s="63">
        <f t="shared" si="108"/>
        <v>3.7340753946960234E-5</v>
      </c>
      <c r="P460" s="1"/>
    </row>
    <row r="461" spans="2:16" ht="47.25" x14ac:dyDescent="0.2">
      <c r="B461" s="8" t="s">
        <v>627</v>
      </c>
      <c r="C461" s="10">
        <v>92763</v>
      </c>
      <c r="D461" s="7" t="s">
        <v>1044</v>
      </c>
      <c r="E461" s="8" t="s">
        <v>37</v>
      </c>
      <c r="F461" s="8" t="s">
        <v>171</v>
      </c>
      <c r="G461" s="4">
        <v>40</v>
      </c>
      <c r="H461" s="4"/>
      <c r="I461" s="71">
        <v>7.84</v>
      </c>
      <c r="J461" s="71">
        <f t="shared" si="92"/>
        <v>1.67</v>
      </c>
      <c r="K461" s="71">
        <f t="shared" si="107"/>
        <v>9.51</v>
      </c>
      <c r="L461" s="23">
        <f t="shared" si="105"/>
        <v>380.4</v>
      </c>
      <c r="M461" s="23">
        <f t="shared" si="106"/>
        <v>0</v>
      </c>
      <c r="N461" s="23">
        <v>21.35</v>
      </c>
      <c r="O461" s="63">
        <f t="shared" si="108"/>
        <v>1.653984955917987E-5</v>
      </c>
      <c r="P461" s="1"/>
    </row>
    <row r="462" spans="2:16" ht="47.25" x14ac:dyDescent="0.2">
      <c r="B462" s="8" t="s">
        <v>628</v>
      </c>
      <c r="C462" s="10">
        <v>92769</v>
      </c>
      <c r="D462" s="7" t="s">
        <v>1042</v>
      </c>
      <c r="E462" s="8" t="s">
        <v>37</v>
      </c>
      <c r="F462" s="8" t="s">
        <v>171</v>
      </c>
      <c r="G462" s="4">
        <v>267</v>
      </c>
      <c r="H462" s="4"/>
      <c r="I462" s="71">
        <v>10.76</v>
      </c>
      <c r="J462" s="71">
        <f t="shared" ref="J462:J525" si="109">TRUNC((N462/100)*I462,2)</f>
        <v>2.29</v>
      </c>
      <c r="K462" s="71">
        <f t="shared" si="107"/>
        <v>13.05</v>
      </c>
      <c r="L462" s="23">
        <f t="shared" si="105"/>
        <v>3484.3500000000004</v>
      </c>
      <c r="M462" s="23">
        <f t="shared" si="106"/>
        <v>0</v>
      </c>
      <c r="N462" s="23">
        <v>21.35</v>
      </c>
      <c r="O462" s="63">
        <f t="shared" si="108"/>
        <v>1.5150006522483803E-4</v>
      </c>
      <c r="P462" s="1"/>
    </row>
    <row r="463" spans="2:16" x14ac:dyDescent="0.2">
      <c r="B463" s="45" t="s">
        <v>629</v>
      </c>
      <c r="C463" s="45"/>
      <c r="D463" s="46" t="s">
        <v>579</v>
      </c>
      <c r="E463" s="45"/>
      <c r="F463" s="45"/>
      <c r="G463" s="20"/>
      <c r="H463" s="20"/>
      <c r="I463" s="19"/>
      <c r="J463" s="19">
        <f t="shared" si="109"/>
        <v>0</v>
      </c>
      <c r="K463" s="19">
        <f t="shared" si="107"/>
        <v>0</v>
      </c>
      <c r="L463" s="47">
        <f>SUM(L464)</f>
        <v>5533.982</v>
      </c>
      <c r="M463" s="47">
        <f>SUM(M464)</f>
        <v>0</v>
      </c>
      <c r="N463" s="47"/>
      <c r="O463" s="67">
        <f t="shared" si="108"/>
        <v>2.4061837471926745E-4</v>
      </c>
      <c r="P463" s="1"/>
    </row>
    <row r="464" spans="2:16" ht="63" x14ac:dyDescent="0.2">
      <c r="B464" s="8" t="s">
        <v>630</v>
      </c>
      <c r="C464" s="10">
        <v>103328</v>
      </c>
      <c r="D464" s="12" t="s">
        <v>906</v>
      </c>
      <c r="E464" s="8" t="s">
        <v>37</v>
      </c>
      <c r="F464" s="8" t="s">
        <v>38</v>
      </c>
      <c r="G464" s="4">
        <v>61.4</v>
      </c>
      <c r="H464" s="4"/>
      <c r="I464" s="5">
        <v>74.28</v>
      </c>
      <c r="J464" s="5">
        <f t="shared" si="109"/>
        <v>15.85</v>
      </c>
      <c r="K464" s="5">
        <f t="shared" si="107"/>
        <v>90.13</v>
      </c>
      <c r="L464" s="23">
        <f>K464*G464</f>
        <v>5533.982</v>
      </c>
      <c r="M464" s="23">
        <f>K464*H464</f>
        <v>0</v>
      </c>
      <c r="N464" s="23">
        <v>21.35</v>
      </c>
      <c r="O464" s="63">
        <f t="shared" si="108"/>
        <v>2.4061837471926745E-4</v>
      </c>
      <c r="P464" s="1"/>
    </row>
    <row r="465" spans="2:16" x14ac:dyDescent="0.2">
      <c r="B465" s="45" t="s">
        <v>631</v>
      </c>
      <c r="C465" s="45"/>
      <c r="D465" s="46" t="s">
        <v>582</v>
      </c>
      <c r="E465" s="45"/>
      <c r="F465" s="45"/>
      <c r="G465" s="20"/>
      <c r="H465" s="20"/>
      <c r="I465" s="19"/>
      <c r="J465" s="19">
        <f t="shared" si="109"/>
        <v>0</v>
      </c>
      <c r="K465" s="19">
        <f t="shared" si="107"/>
        <v>0</v>
      </c>
      <c r="L465" s="47">
        <f>SUM(L466:L469)</f>
        <v>5767.7517000000007</v>
      </c>
      <c r="M465" s="47">
        <f>SUM(M466:M469)</f>
        <v>0</v>
      </c>
      <c r="N465" s="47"/>
      <c r="O465" s="67">
        <f t="shared" si="108"/>
        <v>2.5078271664748675E-4</v>
      </c>
      <c r="P465" s="1"/>
    </row>
    <row r="466" spans="2:16" ht="63" x14ac:dyDescent="0.2">
      <c r="B466" s="8" t="s">
        <v>632</v>
      </c>
      <c r="C466" s="10">
        <v>87894</v>
      </c>
      <c r="D466" s="12" t="s">
        <v>915</v>
      </c>
      <c r="E466" s="8" t="s">
        <v>37</v>
      </c>
      <c r="F466" s="8" t="s">
        <v>38</v>
      </c>
      <c r="G466" s="4">
        <v>58.23</v>
      </c>
      <c r="H466" s="4"/>
      <c r="I466" s="5">
        <v>5.61</v>
      </c>
      <c r="J466" s="5">
        <f t="shared" si="109"/>
        <v>1.19</v>
      </c>
      <c r="K466" s="5">
        <f t="shared" si="107"/>
        <v>6.8000000000000007</v>
      </c>
      <c r="L466" s="23">
        <f t="shared" ref="L466:L469" si="110">K466*G466</f>
        <v>395.964</v>
      </c>
      <c r="M466" s="23">
        <f t="shared" ref="M466:M469" si="111">K466*H466</f>
        <v>0</v>
      </c>
      <c r="N466" s="23">
        <v>21.35</v>
      </c>
      <c r="O466" s="63">
        <f t="shared" si="108"/>
        <v>1.7216574634203728E-5</v>
      </c>
      <c r="P466" s="1"/>
    </row>
    <row r="467" spans="2:16" ht="63" x14ac:dyDescent="0.2">
      <c r="B467" s="8" t="s">
        <v>633</v>
      </c>
      <c r="C467" s="10">
        <v>87879</v>
      </c>
      <c r="D467" s="12" t="s">
        <v>916</v>
      </c>
      <c r="E467" s="8" t="s">
        <v>37</v>
      </c>
      <c r="F467" s="8" t="s">
        <v>38</v>
      </c>
      <c r="G467" s="4">
        <v>52.84</v>
      </c>
      <c r="H467" s="4"/>
      <c r="I467" s="5">
        <v>3.51</v>
      </c>
      <c r="J467" s="5">
        <f t="shared" si="109"/>
        <v>0.74</v>
      </c>
      <c r="K467" s="5">
        <f t="shared" si="107"/>
        <v>4.25</v>
      </c>
      <c r="L467" s="23">
        <f t="shared" si="110"/>
        <v>224.57000000000002</v>
      </c>
      <c r="M467" s="23">
        <f t="shared" si="111"/>
        <v>0</v>
      </c>
      <c r="N467" s="23">
        <v>21.35</v>
      </c>
      <c r="O467" s="63">
        <f t="shared" si="108"/>
        <v>9.7643375801919667E-6</v>
      </c>
      <c r="P467" s="1"/>
    </row>
    <row r="468" spans="2:16" ht="78.75" x14ac:dyDescent="0.2">
      <c r="B468" s="8" t="s">
        <v>634</v>
      </c>
      <c r="C468" s="10">
        <v>89173</v>
      </c>
      <c r="D468" s="12" t="s">
        <v>917</v>
      </c>
      <c r="E468" s="8" t="s">
        <v>37</v>
      </c>
      <c r="F468" s="8" t="s">
        <v>38</v>
      </c>
      <c r="G468" s="4">
        <v>52.84</v>
      </c>
      <c r="H468" s="4"/>
      <c r="I468" s="5">
        <v>31.21</v>
      </c>
      <c r="J468" s="5">
        <f t="shared" si="109"/>
        <v>6.66</v>
      </c>
      <c r="K468" s="5">
        <f t="shared" si="107"/>
        <v>37.870000000000005</v>
      </c>
      <c r="L468" s="23">
        <f t="shared" si="110"/>
        <v>2001.0508000000004</v>
      </c>
      <c r="M468" s="23">
        <f t="shared" si="111"/>
        <v>0</v>
      </c>
      <c r="N468" s="23">
        <v>21.35</v>
      </c>
      <c r="O468" s="63">
        <f t="shared" si="108"/>
        <v>8.7005991567498775E-5</v>
      </c>
      <c r="P468" s="1"/>
    </row>
    <row r="469" spans="2:16" ht="63" x14ac:dyDescent="0.2">
      <c r="B469" s="8" t="s">
        <v>635</v>
      </c>
      <c r="C469" s="10">
        <v>87775</v>
      </c>
      <c r="D469" s="12" t="s">
        <v>880</v>
      </c>
      <c r="E469" s="8" t="s">
        <v>37</v>
      </c>
      <c r="F469" s="8" t="s">
        <v>38</v>
      </c>
      <c r="G469" s="4">
        <v>58.23</v>
      </c>
      <c r="H469" s="4"/>
      <c r="I469" s="5">
        <v>44.53</v>
      </c>
      <c r="J469" s="5">
        <f t="shared" si="109"/>
        <v>9.5</v>
      </c>
      <c r="K469" s="5">
        <f t="shared" si="107"/>
        <v>54.03</v>
      </c>
      <c r="L469" s="23">
        <f t="shared" si="110"/>
        <v>3146.1668999999997</v>
      </c>
      <c r="M469" s="23">
        <f t="shared" si="111"/>
        <v>0</v>
      </c>
      <c r="N469" s="23">
        <v>21.35</v>
      </c>
      <c r="O469" s="63">
        <f t="shared" si="108"/>
        <v>1.3679581286559227E-4</v>
      </c>
      <c r="P469" s="1"/>
    </row>
    <row r="470" spans="2:16" x14ac:dyDescent="0.2">
      <c r="B470" s="45" t="s">
        <v>636</v>
      </c>
      <c r="C470" s="45"/>
      <c r="D470" s="46" t="s">
        <v>587</v>
      </c>
      <c r="E470" s="45"/>
      <c r="F470" s="45"/>
      <c r="G470" s="20"/>
      <c r="H470" s="20"/>
      <c r="I470" s="19"/>
      <c r="J470" s="19">
        <f t="shared" si="109"/>
        <v>0</v>
      </c>
      <c r="K470" s="19">
        <f t="shared" si="107"/>
        <v>0</v>
      </c>
      <c r="L470" s="47">
        <f>SUM(L471:L475)</f>
        <v>8491.3770000000004</v>
      </c>
      <c r="M470" s="47">
        <f>SUM(M471:M475)</f>
        <v>0</v>
      </c>
      <c r="N470" s="47"/>
      <c r="O470" s="67">
        <f t="shared" si="108"/>
        <v>3.6920635680935882E-4</v>
      </c>
      <c r="P470" s="1"/>
    </row>
    <row r="471" spans="2:16" ht="31.5" x14ac:dyDescent="0.2">
      <c r="B471" s="8" t="s">
        <v>637</v>
      </c>
      <c r="C471" s="10">
        <v>88485</v>
      </c>
      <c r="D471" s="7" t="s">
        <v>589</v>
      </c>
      <c r="E471" s="8" t="s">
        <v>37</v>
      </c>
      <c r="F471" s="8" t="s">
        <v>38</v>
      </c>
      <c r="G471" s="4">
        <v>111.07</v>
      </c>
      <c r="H471" s="4"/>
      <c r="I471" s="5">
        <v>3.08</v>
      </c>
      <c r="J471" s="5">
        <f t="shared" si="109"/>
        <v>0.65</v>
      </c>
      <c r="K471" s="5">
        <f t="shared" si="107"/>
        <v>3.73</v>
      </c>
      <c r="L471" s="23">
        <f t="shared" ref="L471:L475" si="112">K471*G471</f>
        <v>414.29109999999997</v>
      </c>
      <c r="M471" s="23">
        <f t="shared" ref="M471:M475" si="113">K471*H471</f>
        <v>0</v>
      </c>
      <c r="N471" s="23">
        <v>21.35</v>
      </c>
      <c r="O471" s="63">
        <f t="shared" si="108"/>
        <v>1.8013439715318463E-5</v>
      </c>
      <c r="P471" s="1"/>
    </row>
    <row r="472" spans="2:16" ht="47.25" x14ac:dyDescent="0.2">
      <c r="B472" s="8" t="s">
        <v>638</v>
      </c>
      <c r="C472" s="10">
        <v>88497</v>
      </c>
      <c r="D472" s="12" t="s">
        <v>909</v>
      </c>
      <c r="E472" s="8" t="s">
        <v>37</v>
      </c>
      <c r="F472" s="8" t="s">
        <v>38</v>
      </c>
      <c r="G472" s="4">
        <v>111.07</v>
      </c>
      <c r="H472" s="4"/>
      <c r="I472" s="5">
        <v>13.96</v>
      </c>
      <c r="J472" s="5">
        <f t="shared" si="109"/>
        <v>2.98</v>
      </c>
      <c r="K472" s="5">
        <f t="shared" si="107"/>
        <v>16.940000000000001</v>
      </c>
      <c r="L472" s="23">
        <f t="shared" si="112"/>
        <v>1881.5258000000001</v>
      </c>
      <c r="M472" s="23">
        <f t="shared" si="113"/>
        <v>0</v>
      </c>
      <c r="N472" s="23">
        <v>21.35</v>
      </c>
      <c r="O472" s="63">
        <f t="shared" si="108"/>
        <v>8.1809026481902096E-5</v>
      </c>
      <c r="P472" s="1"/>
    </row>
    <row r="473" spans="2:16" ht="47.25" x14ac:dyDescent="0.2">
      <c r="B473" s="8" t="s">
        <v>639</v>
      </c>
      <c r="C473" s="10">
        <v>88488</v>
      </c>
      <c r="D473" s="12" t="s">
        <v>918</v>
      </c>
      <c r="E473" s="8" t="s">
        <v>37</v>
      </c>
      <c r="F473" s="8" t="s">
        <v>38</v>
      </c>
      <c r="G473" s="4">
        <v>111.07</v>
      </c>
      <c r="H473" s="4"/>
      <c r="I473" s="5">
        <v>12.72</v>
      </c>
      <c r="J473" s="5">
        <f t="shared" si="109"/>
        <v>2.71</v>
      </c>
      <c r="K473" s="5">
        <f t="shared" si="107"/>
        <v>15.43</v>
      </c>
      <c r="L473" s="23">
        <f t="shared" si="112"/>
        <v>1713.8100999999999</v>
      </c>
      <c r="M473" s="23">
        <f t="shared" si="113"/>
        <v>0</v>
      </c>
      <c r="N473" s="23">
        <v>21.35</v>
      </c>
      <c r="O473" s="63">
        <f t="shared" si="108"/>
        <v>7.4516722468462174E-5</v>
      </c>
      <c r="P473" s="1"/>
    </row>
    <row r="474" spans="2:16" ht="63" x14ac:dyDescent="0.2">
      <c r="B474" s="8" t="s">
        <v>640</v>
      </c>
      <c r="C474" s="10">
        <v>98556</v>
      </c>
      <c r="D474" s="12" t="s">
        <v>881</v>
      </c>
      <c r="E474" s="8" t="s">
        <v>37</v>
      </c>
      <c r="F474" s="8" t="s">
        <v>38</v>
      </c>
      <c r="G474" s="4">
        <v>35</v>
      </c>
      <c r="H474" s="4"/>
      <c r="I474" s="5">
        <v>52.78</v>
      </c>
      <c r="J474" s="5">
        <f t="shared" si="109"/>
        <v>11.26</v>
      </c>
      <c r="K474" s="5">
        <f t="shared" si="107"/>
        <v>64.040000000000006</v>
      </c>
      <c r="L474" s="23">
        <f t="shared" si="112"/>
        <v>2241.4</v>
      </c>
      <c r="M474" s="23">
        <f t="shared" si="113"/>
        <v>0</v>
      </c>
      <c r="N474" s="23">
        <v>21.35</v>
      </c>
      <c r="O474" s="63">
        <f t="shared" si="108"/>
        <v>9.7456411151276975E-5</v>
      </c>
      <c r="P474" s="1"/>
    </row>
    <row r="475" spans="2:16" ht="47.25" x14ac:dyDescent="0.2">
      <c r="B475" s="8" t="s">
        <v>641</v>
      </c>
      <c r="C475" s="10">
        <v>98566</v>
      </c>
      <c r="D475" s="12" t="s">
        <v>919</v>
      </c>
      <c r="E475" s="8" t="s">
        <v>37</v>
      </c>
      <c r="F475" s="8" t="s">
        <v>38</v>
      </c>
      <c r="G475" s="4">
        <v>35</v>
      </c>
      <c r="H475" s="4"/>
      <c r="I475" s="5">
        <v>52.75</v>
      </c>
      <c r="J475" s="5">
        <f t="shared" si="109"/>
        <v>11.26</v>
      </c>
      <c r="K475" s="5">
        <f t="shared" si="107"/>
        <v>64.010000000000005</v>
      </c>
      <c r="L475" s="23">
        <f t="shared" si="112"/>
        <v>2240.3500000000004</v>
      </c>
      <c r="M475" s="23">
        <f t="shared" si="113"/>
        <v>0</v>
      </c>
      <c r="N475" s="23">
        <v>21.35</v>
      </c>
      <c r="O475" s="63">
        <f t="shared" si="108"/>
        <v>9.7410756992399134E-5</v>
      </c>
      <c r="P475" s="1"/>
    </row>
    <row r="476" spans="2:16" x14ac:dyDescent="0.2">
      <c r="B476" s="45" t="s">
        <v>642</v>
      </c>
      <c r="C476" s="45"/>
      <c r="D476" s="46" t="s">
        <v>643</v>
      </c>
      <c r="E476" s="45"/>
      <c r="F476" s="45"/>
      <c r="G476" s="20"/>
      <c r="H476" s="20"/>
      <c r="I476" s="19"/>
      <c r="J476" s="19">
        <f t="shared" si="109"/>
        <v>0</v>
      </c>
      <c r="K476" s="19">
        <f t="shared" si="107"/>
        <v>0</v>
      </c>
      <c r="L476" s="47">
        <f>SUM(L477:L478)</f>
        <v>187.45650000000001</v>
      </c>
      <c r="M476" s="47">
        <f>SUM(M477:M478)</f>
        <v>0</v>
      </c>
      <c r="N476" s="47"/>
      <c r="O476" s="67">
        <f t="shared" si="108"/>
        <v>8.1506369844647778E-6</v>
      </c>
      <c r="P476" s="1"/>
    </row>
    <row r="477" spans="2:16" ht="47.25" x14ac:dyDescent="0.2">
      <c r="B477" s="8" t="s">
        <v>644</v>
      </c>
      <c r="C477" s="10">
        <v>87884</v>
      </c>
      <c r="D477" s="7" t="s">
        <v>645</v>
      </c>
      <c r="E477" s="8" t="s">
        <v>37</v>
      </c>
      <c r="F477" s="8" t="s">
        <v>38</v>
      </c>
      <c r="G477" s="4">
        <v>3.15</v>
      </c>
      <c r="H477" s="4"/>
      <c r="I477" s="5">
        <v>8.0500000000000007</v>
      </c>
      <c r="J477" s="5">
        <f t="shared" si="109"/>
        <v>1.71</v>
      </c>
      <c r="K477" s="5">
        <f t="shared" si="107"/>
        <v>9.7600000000000016</v>
      </c>
      <c r="L477" s="23">
        <f t="shared" ref="L477:L478" si="114">K477*G477</f>
        <v>30.744000000000003</v>
      </c>
      <c r="M477" s="23">
        <f t="shared" ref="M477:M478" si="115">K477*H477</f>
        <v>0</v>
      </c>
      <c r="N477" s="23">
        <v>21.35</v>
      </c>
      <c r="O477" s="63">
        <f t="shared" si="108"/>
        <v>1.3367537719438117E-6</v>
      </c>
      <c r="P477" s="1"/>
    </row>
    <row r="478" spans="2:16" ht="78.75" x14ac:dyDescent="0.2">
      <c r="B478" s="8" t="s">
        <v>646</v>
      </c>
      <c r="C478" s="10">
        <v>90406</v>
      </c>
      <c r="D478" s="12" t="s">
        <v>920</v>
      </c>
      <c r="E478" s="8" t="s">
        <v>37</v>
      </c>
      <c r="F478" s="8" t="s">
        <v>38</v>
      </c>
      <c r="G478" s="4">
        <v>3.15</v>
      </c>
      <c r="H478" s="4"/>
      <c r="I478" s="5">
        <v>41</v>
      </c>
      <c r="J478" s="5">
        <f t="shared" si="109"/>
        <v>8.75</v>
      </c>
      <c r="K478" s="5">
        <f t="shared" si="107"/>
        <v>49.75</v>
      </c>
      <c r="L478" s="23">
        <f t="shared" si="114"/>
        <v>156.71250000000001</v>
      </c>
      <c r="M478" s="23">
        <f t="shared" si="115"/>
        <v>0</v>
      </c>
      <c r="N478" s="23">
        <v>21.35</v>
      </c>
      <c r="O478" s="63">
        <f t="shared" si="108"/>
        <v>6.8138832125209665E-6</v>
      </c>
      <c r="P478" s="1"/>
    </row>
    <row r="479" spans="2:16" x14ac:dyDescent="0.2">
      <c r="B479" s="45" t="s">
        <v>647</v>
      </c>
      <c r="C479" s="45"/>
      <c r="D479" s="46" t="s">
        <v>648</v>
      </c>
      <c r="E479" s="45"/>
      <c r="F479" s="45"/>
      <c r="G479" s="20"/>
      <c r="H479" s="20"/>
      <c r="I479" s="19"/>
      <c r="J479" s="19">
        <f t="shared" si="109"/>
        <v>0</v>
      </c>
      <c r="K479" s="19">
        <f t="shared" si="107"/>
        <v>0</v>
      </c>
      <c r="L479" s="47">
        <f>SUM(L480:L482)</f>
        <v>162.57149999999999</v>
      </c>
      <c r="M479" s="47">
        <f>SUM(M480:M482)</f>
        <v>0</v>
      </c>
      <c r="N479" s="47"/>
      <c r="O479" s="67">
        <f t="shared" si="108"/>
        <v>7.0686334190594377E-6</v>
      </c>
      <c r="P479" s="1"/>
    </row>
    <row r="480" spans="2:16" ht="31.5" x14ac:dyDescent="0.2">
      <c r="B480" s="8" t="s">
        <v>649</v>
      </c>
      <c r="C480" s="10">
        <v>88484</v>
      </c>
      <c r="D480" s="7" t="s">
        <v>650</v>
      </c>
      <c r="E480" s="8" t="s">
        <v>37</v>
      </c>
      <c r="F480" s="8" t="s">
        <v>38</v>
      </c>
      <c r="G480" s="4">
        <v>3.15</v>
      </c>
      <c r="H480" s="4"/>
      <c r="I480" s="5">
        <v>3.89</v>
      </c>
      <c r="J480" s="5">
        <f t="shared" si="109"/>
        <v>0.83</v>
      </c>
      <c r="K480" s="5">
        <f t="shared" si="107"/>
        <v>4.72</v>
      </c>
      <c r="L480" s="23">
        <f t="shared" ref="L480:L482" si="116">K480*G480</f>
        <v>14.867999999999999</v>
      </c>
      <c r="M480" s="23">
        <f t="shared" ref="M480:M482" si="117">K480*H480</f>
        <v>0</v>
      </c>
      <c r="N480" s="23">
        <v>21.35</v>
      </c>
      <c r="O480" s="63">
        <f t="shared" si="108"/>
        <v>6.4646288971053182E-7</v>
      </c>
      <c r="P480" s="1"/>
    </row>
    <row r="481" spans="2:16" ht="31.5" x14ac:dyDescent="0.2">
      <c r="B481" s="8" t="s">
        <v>651</v>
      </c>
      <c r="C481" s="10">
        <v>88496</v>
      </c>
      <c r="D481" s="7" t="s">
        <v>652</v>
      </c>
      <c r="E481" s="8" t="s">
        <v>37</v>
      </c>
      <c r="F481" s="8" t="s">
        <v>38</v>
      </c>
      <c r="G481" s="4">
        <v>3.15</v>
      </c>
      <c r="H481" s="4"/>
      <c r="I481" s="5">
        <v>25.93</v>
      </c>
      <c r="J481" s="5">
        <f t="shared" si="109"/>
        <v>5.53</v>
      </c>
      <c r="K481" s="5">
        <f t="shared" si="107"/>
        <v>31.46</v>
      </c>
      <c r="L481" s="23">
        <f t="shared" si="116"/>
        <v>99.099000000000004</v>
      </c>
      <c r="M481" s="23">
        <f t="shared" si="117"/>
        <v>0</v>
      </c>
      <c r="N481" s="23">
        <v>21.35</v>
      </c>
      <c r="O481" s="63">
        <f t="shared" si="108"/>
        <v>4.3088395148926551E-6</v>
      </c>
      <c r="P481" s="1"/>
    </row>
    <row r="482" spans="2:16" ht="47.25" x14ac:dyDescent="0.2">
      <c r="B482" s="8" t="s">
        <v>653</v>
      </c>
      <c r="C482" s="10">
        <v>88488</v>
      </c>
      <c r="D482" s="12" t="s">
        <v>918</v>
      </c>
      <c r="E482" s="8" t="s">
        <v>37</v>
      </c>
      <c r="F482" s="8" t="s">
        <v>38</v>
      </c>
      <c r="G482" s="4">
        <v>3.15</v>
      </c>
      <c r="H482" s="4"/>
      <c r="I482" s="5">
        <v>12.72</v>
      </c>
      <c r="J482" s="5">
        <f t="shared" si="109"/>
        <v>2.71</v>
      </c>
      <c r="K482" s="5">
        <f t="shared" si="107"/>
        <v>15.43</v>
      </c>
      <c r="L482" s="23">
        <f t="shared" si="116"/>
        <v>48.604499999999994</v>
      </c>
      <c r="M482" s="23">
        <f t="shared" si="117"/>
        <v>0</v>
      </c>
      <c r="N482" s="23">
        <v>21.35</v>
      </c>
      <c r="O482" s="63">
        <f t="shared" si="108"/>
        <v>2.1133310144562511E-6</v>
      </c>
      <c r="P482" s="1"/>
    </row>
    <row r="483" spans="2:16" x14ac:dyDescent="0.2">
      <c r="B483" s="45" t="s">
        <v>654</v>
      </c>
      <c r="C483" s="45"/>
      <c r="D483" s="46" t="s">
        <v>655</v>
      </c>
      <c r="E483" s="45"/>
      <c r="F483" s="45"/>
      <c r="G483" s="20"/>
      <c r="H483" s="20"/>
      <c r="I483" s="19"/>
      <c r="J483" s="19">
        <f t="shared" si="109"/>
        <v>0</v>
      </c>
      <c r="K483" s="19">
        <f t="shared" si="107"/>
        <v>0</v>
      </c>
      <c r="L483" s="47">
        <f>SUM(L484:L486)</f>
        <v>1846.3147999999999</v>
      </c>
      <c r="M483" s="47">
        <f>SUM(M484:M486)</f>
        <v>0</v>
      </c>
      <c r="N483" s="47"/>
      <c r="O483" s="67">
        <f t="shared" si="108"/>
        <v>8.0278046874046453E-5</v>
      </c>
      <c r="P483" s="1"/>
    </row>
    <row r="484" spans="2:16" ht="47.25" x14ac:dyDescent="0.2">
      <c r="B484" s="8" t="s">
        <v>656</v>
      </c>
      <c r="C484" s="10">
        <v>94962</v>
      </c>
      <c r="D484" s="7" t="s">
        <v>549</v>
      </c>
      <c r="E484" s="8" t="s">
        <v>37</v>
      </c>
      <c r="F484" s="8" t="s">
        <v>70</v>
      </c>
      <c r="G484" s="4">
        <v>0.84</v>
      </c>
      <c r="H484" s="4"/>
      <c r="I484" s="5">
        <v>287</v>
      </c>
      <c r="J484" s="5">
        <f t="shared" si="109"/>
        <v>61.27</v>
      </c>
      <c r="K484" s="5">
        <f t="shared" si="107"/>
        <v>348.27</v>
      </c>
      <c r="L484" s="23">
        <f t="shared" ref="L484:L486" si="118">K484*G484</f>
        <v>292.54679999999996</v>
      </c>
      <c r="M484" s="23">
        <f t="shared" ref="M484:M486" si="119">K484*H484</f>
        <v>0</v>
      </c>
      <c r="N484" s="23">
        <v>21.35</v>
      </c>
      <c r="O484" s="63">
        <f t="shared" si="108"/>
        <v>1.2719979129914515E-5</v>
      </c>
      <c r="P484" s="1"/>
    </row>
    <row r="485" spans="2:16" ht="47.25" x14ac:dyDescent="0.2">
      <c r="B485" s="8" t="s">
        <v>657</v>
      </c>
      <c r="C485" s="10">
        <v>94995</v>
      </c>
      <c r="D485" s="7" t="s">
        <v>17</v>
      </c>
      <c r="E485" s="8" t="s">
        <v>37</v>
      </c>
      <c r="F485" s="8" t="s">
        <v>38</v>
      </c>
      <c r="G485" s="4">
        <v>16.7</v>
      </c>
      <c r="H485" s="4"/>
      <c r="I485" s="71">
        <v>71.95</v>
      </c>
      <c r="J485" s="71">
        <f t="shared" si="109"/>
        <v>15.36</v>
      </c>
      <c r="K485" s="71">
        <f t="shared" si="107"/>
        <v>87.31</v>
      </c>
      <c r="L485" s="23">
        <f t="shared" si="118"/>
        <v>1458.077</v>
      </c>
      <c r="M485" s="23">
        <f t="shared" si="119"/>
        <v>0</v>
      </c>
      <c r="N485" s="23">
        <v>21.35</v>
      </c>
      <c r="O485" s="63">
        <f t="shared" si="108"/>
        <v>6.3397408584911432E-5</v>
      </c>
      <c r="P485" s="1"/>
    </row>
    <row r="486" spans="2:16" ht="47.25" x14ac:dyDescent="0.2">
      <c r="B486" s="8" t="s">
        <v>658</v>
      </c>
      <c r="C486" s="31" t="s">
        <v>871</v>
      </c>
      <c r="D486" s="12" t="s">
        <v>872</v>
      </c>
      <c r="E486" s="31" t="s">
        <v>814</v>
      </c>
      <c r="F486" s="8" t="s">
        <v>9</v>
      </c>
      <c r="G486" s="4">
        <v>16.7</v>
      </c>
      <c r="H486" s="4"/>
      <c r="I486" s="5">
        <v>4.7300000000000004</v>
      </c>
      <c r="J486" s="5">
        <f t="shared" si="109"/>
        <v>1</v>
      </c>
      <c r="K486" s="5">
        <f t="shared" si="107"/>
        <v>5.73</v>
      </c>
      <c r="L486" s="23">
        <f t="shared" si="118"/>
        <v>95.691000000000003</v>
      </c>
      <c r="M486" s="23">
        <f t="shared" si="119"/>
        <v>0</v>
      </c>
      <c r="N486" s="23">
        <v>21.35</v>
      </c>
      <c r="O486" s="63">
        <f t="shared" si="108"/>
        <v>4.1606591592205077E-6</v>
      </c>
      <c r="P486" s="1"/>
    </row>
    <row r="487" spans="2:16" x14ac:dyDescent="0.2">
      <c r="B487" s="45" t="s">
        <v>659</v>
      </c>
      <c r="C487" s="45"/>
      <c r="D487" s="46" t="s">
        <v>660</v>
      </c>
      <c r="E487" s="45"/>
      <c r="F487" s="45"/>
      <c r="G487" s="20"/>
      <c r="H487" s="20"/>
      <c r="I487" s="19"/>
      <c r="J487" s="19">
        <f t="shared" si="109"/>
        <v>0</v>
      </c>
      <c r="K487" s="19">
        <f t="shared" si="107"/>
        <v>0</v>
      </c>
      <c r="L487" s="47">
        <f>SUM(L488:L491)</f>
        <v>16145.319400000004</v>
      </c>
      <c r="M487" s="47">
        <f>SUM(M488:M491)</f>
        <v>0</v>
      </c>
      <c r="N487" s="47"/>
      <c r="O487" s="67">
        <f t="shared" si="108"/>
        <v>7.0200093049660429E-4</v>
      </c>
      <c r="P487" s="1"/>
    </row>
    <row r="488" spans="2:16" ht="47.25" x14ac:dyDescent="0.2">
      <c r="B488" s="8" t="s">
        <v>661</v>
      </c>
      <c r="C488" s="10">
        <v>88476</v>
      </c>
      <c r="D488" s="12" t="s">
        <v>921</v>
      </c>
      <c r="E488" s="8" t="s">
        <v>37</v>
      </c>
      <c r="F488" s="8" t="s">
        <v>38</v>
      </c>
      <c r="G488" s="4">
        <v>46.34</v>
      </c>
      <c r="H488" s="4"/>
      <c r="I488" s="5">
        <v>17.32</v>
      </c>
      <c r="J488" s="5">
        <f t="shared" si="109"/>
        <v>3.69</v>
      </c>
      <c r="K488" s="5">
        <f t="shared" si="107"/>
        <v>21.01</v>
      </c>
      <c r="L488" s="23">
        <f t="shared" ref="L488:L491" si="120">K488*G488</f>
        <v>973.60340000000019</v>
      </c>
      <c r="M488" s="23">
        <f t="shared" ref="M488:M491" si="121">K488*H488</f>
        <v>0</v>
      </c>
      <c r="N488" s="23">
        <v>21.35</v>
      </c>
      <c r="O488" s="63">
        <f t="shared" si="108"/>
        <v>4.2332423150120995E-5</v>
      </c>
      <c r="P488" s="1"/>
    </row>
    <row r="489" spans="2:16" ht="47.25" x14ac:dyDescent="0.2">
      <c r="B489" s="8" t="s">
        <v>662</v>
      </c>
      <c r="C489" s="10">
        <v>98555</v>
      </c>
      <c r="D489" s="12" t="s">
        <v>858</v>
      </c>
      <c r="E489" s="8" t="s">
        <v>37</v>
      </c>
      <c r="F489" s="8" t="s">
        <v>38</v>
      </c>
      <c r="G489" s="4">
        <v>46.34</v>
      </c>
      <c r="H489" s="4"/>
      <c r="I489" s="5">
        <v>28.32</v>
      </c>
      <c r="J489" s="5">
        <f t="shared" si="109"/>
        <v>6.04</v>
      </c>
      <c r="K489" s="5">
        <f t="shared" si="107"/>
        <v>34.36</v>
      </c>
      <c r="L489" s="23">
        <f t="shared" si="120"/>
        <v>1592.2424000000001</v>
      </c>
      <c r="M489" s="23">
        <f t="shared" si="121"/>
        <v>0</v>
      </c>
      <c r="N489" s="23">
        <v>21.35</v>
      </c>
      <c r="O489" s="63">
        <f t="shared" si="108"/>
        <v>6.9230940477779977E-5</v>
      </c>
      <c r="P489" s="1"/>
    </row>
    <row r="490" spans="2:16" ht="47.25" x14ac:dyDescent="0.2">
      <c r="B490" s="8" t="s">
        <v>663</v>
      </c>
      <c r="C490" s="10">
        <v>98547</v>
      </c>
      <c r="D490" s="7" t="s">
        <v>664</v>
      </c>
      <c r="E490" s="8" t="s">
        <v>37</v>
      </c>
      <c r="F490" s="8" t="s">
        <v>38</v>
      </c>
      <c r="G490" s="4">
        <v>46.34</v>
      </c>
      <c r="H490" s="4"/>
      <c r="I490" s="5">
        <v>197.86</v>
      </c>
      <c r="J490" s="5">
        <f t="shared" si="109"/>
        <v>42.24</v>
      </c>
      <c r="K490" s="5">
        <f t="shared" si="107"/>
        <v>240.10000000000002</v>
      </c>
      <c r="L490" s="23">
        <f t="shared" si="120"/>
        <v>11126.234000000002</v>
      </c>
      <c r="M490" s="23">
        <f t="shared" si="121"/>
        <v>0</v>
      </c>
      <c r="N490" s="23">
        <v>21.35</v>
      </c>
      <c r="O490" s="63">
        <f t="shared" si="108"/>
        <v>4.8377033785549983E-4</v>
      </c>
      <c r="P490" s="1"/>
    </row>
    <row r="491" spans="2:16" ht="47.25" x14ac:dyDescent="0.2">
      <c r="B491" s="8" t="s">
        <v>665</v>
      </c>
      <c r="C491" s="10">
        <v>98565</v>
      </c>
      <c r="D491" s="12" t="s">
        <v>922</v>
      </c>
      <c r="E491" s="8" t="s">
        <v>37</v>
      </c>
      <c r="F491" s="8" t="s">
        <v>38</v>
      </c>
      <c r="G491" s="4">
        <v>46.34</v>
      </c>
      <c r="H491" s="4"/>
      <c r="I491" s="5">
        <v>43.63</v>
      </c>
      <c r="J491" s="5">
        <f t="shared" si="109"/>
        <v>9.31</v>
      </c>
      <c r="K491" s="5">
        <f t="shared" si="107"/>
        <v>52.940000000000005</v>
      </c>
      <c r="L491" s="23">
        <f t="shared" si="120"/>
        <v>2453.2396000000003</v>
      </c>
      <c r="M491" s="23">
        <f t="shared" si="121"/>
        <v>0</v>
      </c>
      <c r="N491" s="23">
        <v>21.35</v>
      </c>
      <c r="O491" s="63">
        <f t="shared" si="108"/>
        <v>1.0666722901320349E-4</v>
      </c>
      <c r="P491" s="1"/>
    </row>
    <row r="492" spans="2:16" x14ac:dyDescent="0.2">
      <c r="B492" s="45" t="s">
        <v>666</v>
      </c>
      <c r="C492" s="45"/>
      <c r="D492" s="46" t="s">
        <v>593</v>
      </c>
      <c r="E492" s="45"/>
      <c r="F492" s="45"/>
      <c r="G492" s="20"/>
      <c r="H492" s="20"/>
      <c r="I492" s="19"/>
      <c r="J492" s="19">
        <f t="shared" si="109"/>
        <v>0</v>
      </c>
      <c r="K492" s="19">
        <f t="shared" si="107"/>
        <v>0</v>
      </c>
      <c r="L492" s="47">
        <f>L493+L497</f>
        <v>4457.4596000000001</v>
      </c>
      <c r="M492" s="47">
        <f>M493+M497</f>
        <v>0</v>
      </c>
      <c r="N492" s="47"/>
      <c r="O492" s="67">
        <f t="shared" si="108"/>
        <v>1.9381101787624102E-4</v>
      </c>
      <c r="P492" s="1"/>
    </row>
    <row r="493" spans="2:16" x14ac:dyDescent="0.2">
      <c r="B493" s="53" t="s">
        <v>667</v>
      </c>
      <c r="C493" s="53"/>
      <c r="D493" s="54" t="s">
        <v>668</v>
      </c>
      <c r="E493" s="53"/>
      <c r="F493" s="53"/>
      <c r="G493" s="55"/>
      <c r="H493" s="55"/>
      <c r="I493" s="21"/>
      <c r="J493" s="21">
        <f t="shared" si="109"/>
        <v>0</v>
      </c>
      <c r="K493" s="21">
        <f t="shared" si="107"/>
        <v>0</v>
      </c>
      <c r="L493" s="56">
        <f>SUM(L494:L496)</f>
        <v>3862.712</v>
      </c>
      <c r="M493" s="56">
        <f>SUM(M494:M496)</f>
        <v>0</v>
      </c>
      <c r="N493" s="56"/>
      <c r="O493" s="69">
        <f t="shared" si="108"/>
        <v>1.6795130223564353E-4</v>
      </c>
      <c r="P493" s="1"/>
    </row>
    <row r="494" spans="2:16" ht="31.5" x14ac:dyDescent="0.2">
      <c r="B494" s="8" t="s">
        <v>669</v>
      </c>
      <c r="C494" s="31" t="s">
        <v>910</v>
      </c>
      <c r="D494" s="7" t="s">
        <v>595</v>
      </c>
      <c r="E494" s="31" t="s">
        <v>814</v>
      </c>
      <c r="F494" s="8" t="s">
        <v>38</v>
      </c>
      <c r="G494" s="4">
        <v>5</v>
      </c>
      <c r="H494" s="4"/>
      <c r="I494" s="5">
        <v>574.34</v>
      </c>
      <c r="J494" s="5">
        <f t="shared" si="109"/>
        <v>122.62</v>
      </c>
      <c r="K494" s="5">
        <f t="shared" si="107"/>
        <v>696.96</v>
      </c>
      <c r="L494" s="23">
        <f t="shared" ref="L494:L496" si="122">K494*G494</f>
        <v>3484.8</v>
      </c>
      <c r="M494" s="23">
        <f t="shared" ref="M494:M496" si="123">K494*H494</f>
        <v>0</v>
      </c>
      <c r="N494" s="23">
        <v>21.35</v>
      </c>
      <c r="O494" s="63">
        <f t="shared" si="108"/>
        <v>1.5151963129292855E-4</v>
      </c>
      <c r="P494" s="1"/>
    </row>
    <row r="495" spans="2:16" ht="63" x14ac:dyDescent="0.2">
      <c r="B495" s="8" t="s">
        <v>670</v>
      </c>
      <c r="C495" s="10">
        <v>100757</v>
      </c>
      <c r="D495" s="12" t="s">
        <v>923</v>
      </c>
      <c r="E495" s="8" t="s">
        <v>37</v>
      </c>
      <c r="F495" s="8" t="s">
        <v>38</v>
      </c>
      <c r="G495" s="4">
        <v>5</v>
      </c>
      <c r="H495" s="4"/>
      <c r="I495" s="5">
        <v>41.57</v>
      </c>
      <c r="J495" s="5">
        <f t="shared" si="109"/>
        <v>8.8699999999999992</v>
      </c>
      <c r="K495" s="5">
        <f t="shared" si="107"/>
        <v>50.44</v>
      </c>
      <c r="L495" s="23">
        <f t="shared" si="122"/>
        <v>252.2</v>
      </c>
      <c r="M495" s="23">
        <f t="shared" si="123"/>
        <v>0</v>
      </c>
      <c r="N495" s="23">
        <v>21.35</v>
      </c>
      <c r="O495" s="63">
        <f t="shared" si="108"/>
        <v>1.0965694160949431E-5</v>
      </c>
      <c r="P495" s="1"/>
    </row>
    <row r="496" spans="2:16" ht="31.5" x14ac:dyDescent="0.2">
      <c r="B496" s="8" t="s">
        <v>671</v>
      </c>
      <c r="C496" s="10">
        <v>93185</v>
      </c>
      <c r="D496" s="7" t="s">
        <v>672</v>
      </c>
      <c r="E496" s="8" t="s">
        <v>37</v>
      </c>
      <c r="F496" s="8" t="s">
        <v>149</v>
      </c>
      <c r="G496" s="4">
        <v>2.4</v>
      </c>
      <c r="H496" s="4"/>
      <c r="I496" s="5">
        <v>43.17</v>
      </c>
      <c r="J496" s="5">
        <f t="shared" si="109"/>
        <v>9.2100000000000009</v>
      </c>
      <c r="K496" s="5">
        <f t="shared" si="107"/>
        <v>52.38</v>
      </c>
      <c r="L496" s="23">
        <f t="shared" si="122"/>
        <v>125.712</v>
      </c>
      <c r="M496" s="23">
        <f t="shared" si="123"/>
        <v>0</v>
      </c>
      <c r="N496" s="23">
        <v>21.35</v>
      </c>
      <c r="O496" s="63">
        <f t="shared" si="108"/>
        <v>5.4659767817655621E-6</v>
      </c>
      <c r="P496" s="1"/>
    </row>
    <row r="497" spans="2:16" x14ac:dyDescent="0.2">
      <c r="B497" s="53" t="s">
        <v>673</v>
      </c>
      <c r="C497" s="53"/>
      <c r="D497" s="54" t="s">
        <v>674</v>
      </c>
      <c r="E497" s="53"/>
      <c r="F497" s="53"/>
      <c r="G497" s="55"/>
      <c r="H497" s="55"/>
      <c r="I497" s="21"/>
      <c r="J497" s="21">
        <f t="shared" si="109"/>
        <v>0</v>
      </c>
      <c r="K497" s="21">
        <f t="shared" si="107"/>
        <v>0</v>
      </c>
      <c r="L497" s="56">
        <f>SUM(L498:L500)</f>
        <v>594.74759999999992</v>
      </c>
      <c r="M497" s="56">
        <f>SUM(M498:M500)</f>
        <v>0</v>
      </c>
      <c r="N497" s="56"/>
      <c r="O497" s="69">
        <f t="shared" si="108"/>
        <v>2.5859715640597489E-5</v>
      </c>
      <c r="P497" s="1"/>
    </row>
    <row r="498" spans="2:16" ht="63" x14ac:dyDescent="0.2">
      <c r="B498" s="8" t="s">
        <v>675</v>
      </c>
      <c r="C498" s="10">
        <v>101161</v>
      </c>
      <c r="D498" s="12" t="s">
        <v>924</v>
      </c>
      <c r="E498" s="8" t="s">
        <v>37</v>
      </c>
      <c r="F498" s="8" t="s">
        <v>38</v>
      </c>
      <c r="G498" s="4">
        <v>1.44</v>
      </c>
      <c r="H498" s="4"/>
      <c r="I498" s="5">
        <v>162.38</v>
      </c>
      <c r="J498" s="5">
        <f t="shared" si="109"/>
        <v>34.659999999999997</v>
      </c>
      <c r="K498" s="5">
        <f t="shared" si="107"/>
        <v>197.04</v>
      </c>
      <c r="L498" s="23">
        <f t="shared" ref="L498:L500" si="124">K498*G498</f>
        <v>283.73759999999999</v>
      </c>
      <c r="M498" s="23">
        <f t="shared" ref="M498:M500" si="125">K498*H498</f>
        <v>0</v>
      </c>
      <c r="N498" s="23">
        <v>21.35</v>
      </c>
      <c r="O498" s="63">
        <f t="shared" si="108"/>
        <v>1.2336953780974644E-5</v>
      </c>
      <c r="P498" s="1"/>
    </row>
    <row r="499" spans="2:16" ht="31.5" x14ac:dyDescent="0.2">
      <c r="B499" s="8" t="s">
        <v>676</v>
      </c>
      <c r="C499" s="10">
        <v>93182</v>
      </c>
      <c r="D499" s="7" t="s">
        <v>677</v>
      </c>
      <c r="E499" s="8" t="s">
        <v>37</v>
      </c>
      <c r="F499" s="8" t="s">
        <v>149</v>
      </c>
      <c r="G499" s="4">
        <v>3</v>
      </c>
      <c r="H499" s="4"/>
      <c r="I499" s="5">
        <v>34.79</v>
      </c>
      <c r="J499" s="5">
        <f t="shared" si="109"/>
        <v>7.42</v>
      </c>
      <c r="K499" s="5">
        <f t="shared" si="107"/>
        <v>42.21</v>
      </c>
      <c r="L499" s="23">
        <f t="shared" si="124"/>
        <v>126.63</v>
      </c>
      <c r="M499" s="23">
        <f t="shared" si="125"/>
        <v>0</v>
      </c>
      <c r="N499" s="23">
        <v>21.35</v>
      </c>
      <c r="O499" s="63">
        <f t="shared" si="108"/>
        <v>5.5058915606702072E-6</v>
      </c>
      <c r="P499" s="1"/>
    </row>
    <row r="500" spans="2:16" ht="31.5" x14ac:dyDescent="0.2">
      <c r="B500" s="8" t="s">
        <v>678</v>
      </c>
      <c r="C500" s="10">
        <v>93194</v>
      </c>
      <c r="D500" s="7" t="s">
        <v>679</v>
      </c>
      <c r="E500" s="8" t="s">
        <v>37</v>
      </c>
      <c r="F500" s="8" t="s">
        <v>149</v>
      </c>
      <c r="G500" s="4">
        <v>4.2</v>
      </c>
      <c r="H500" s="4"/>
      <c r="I500" s="5">
        <v>36.18</v>
      </c>
      <c r="J500" s="5">
        <f t="shared" si="109"/>
        <v>7.72</v>
      </c>
      <c r="K500" s="5">
        <f t="shared" si="107"/>
        <v>43.9</v>
      </c>
      <c r="L500" s="23">
        <f t="shared" si="124"/>
        <v>184.38</v>
      </c>
      <c r="M500" s="23">
        <f t="shared" si="125"/>
        <v>0</v>
      </c>
      <c r="N500" s="23">
        <v>21.35</v>
      </c>
      <c r="O500" s="63">
        <f t="shared" si="108"/>
        <v>8.0168702989526409E-6</v>
      </c>
      <c r="P500" s="1"/>
    </row>
    <row r="501" spans="2:16" x14ac:dyDescent="0.2">
      <c r="B501" s="45" t="s">
        <v>680</v>
      </c>
      <c r="C501" s="45"/>
      <c r="D501" s="57" t="s">
        <v>681</v>
      </c>
      <c r="E501" s="45"/>
      <c r="F501" s="45"/>
      <c r="G501" s="20"/>
      <c r="H501" s="20"/>
      <c r="I501" s="19"/>
      <c r="J501" s="19">
        <f t="shared" si="109"/>
        <v>0</v>
      </c>
      <c r="K501" s="19">
        <f t="shared" si="107"/>
        <v>0</v>
      </c>
      <c r="L501" s="47">
        <f>SUM(L502)</f>
        <v>1328.009</v>
      </c>
      <c r="M501" s="47">
        <f>SUM(M502)</f>
        <v>0</v>
      </c>
      <c r="N501" s="47"/>
      <c r="O501" s="67">
        <f t="shared" si="108"/>
        <v>5.7742032264029709E-5</v>
      </c>
      <c r="P501" s="1"/>
    </row>
    <row r="502" spans="2:16" ht="31.5" x14ac:dyDescent="0.2">
      <c r="B502" s="8" t="s">
        <v>682</v>
      </c>
      <c r="C502" s="31" t="s">
        <v>925</v>
      </c>
      <c r="D502" s="7" t="s">
        <v>683</v>
      </c>
      <c r="E502" s="31" t="s">
        <v>814</v>
      </c>
      <c r="F502" s="8" t="s">
        <v>38</v>
      </c>
      <c r="G502" s="4">
        <v>428.39</v>
      </c>
      <c r="H502" s="4"/>
      <c r="I502" s="5">
        <v>2.56</v>
      </c>
      <c r="J502" s="5">
        <f t="shared" si="109"/>
        <v>0.54</v>
      </c>
      <c r="K502" s="5">
        <f t="shared" si="107"/>
        <v>3.1</v>
      </c>
      <c r="L502" s="23">
        <f>K502*G502</f>
        <v>1328.009</v>
      </c>
      <c r="M502" s="23">
        <f>K502*H502</f>
        <v>0</v>
      </c>
      <c r="N502" s="23">
        <v>21.35</v>
      </c>
      <c r="O502" s="63">
        <f t="shared" si="108"/>
        <v>5.7742032264029709E-5</v>
      </c>
      <c r="P502" s="1"/>
    </row>
    <row r="503" spans="2:16" x14ac:dyDescent="0.2">
      <c r="B503" s="41" t="s">
        <v>684</v>
      </c>
      <c r="C503" s="41"/>
      <c r="D503" s="42" t="s">
        <v>685</v>
      </c>
      <c r="E503" s="41"/>
      <c r="F503" s="41"/>
      <c r="G503" s="43"/>
      <c r="H503" s="43"/>
      <c r="I503" s="18"/>
      <c r="J503" s="18">
        <f t="shared" si="109"/>
        <v>0</v>
      </c>
      <c r="K503" s="18">
        <f t="shared" si="107"/>
        <v>0</v>
      </c>
      <c r="L503" s="44">
        <f>L504+L523</f>
        <v>160174.36609999998</v>
      </c>
      <c r="M503" s="44">
        <f>M504+M523</f>
        <v>0</v>
      </c>
      <c r="N503" s="44"/>
      <c r="O503" s="66">
        <f t="shared" si="108"/>
        <v>6.9644056743717138E-3</v>
      </c>
      <c r="P503" s="1"/>
    </row>
    <row r="504" spans="2:16" x14ac:dyDescent="0.2">
      <c r="B504" s="45" t="s">
        <v>686</v>
      </c>
      <c r="C504" s="45"/>
      <c r="D504" s="46" t="s">
        <v>687</v>
      </c>
      <c r="E504" s="45"/>
      <c r="F504" s="45"/>
      <c r="G504" s="20"/>
      <c r="H504" s="20"/>
      <c r="I504" s="19"/>
      <c r="J504" s="19">
        <f t="shared" si="109"/>
        <v>0</v>
      </c>
      <c r="K504" s="19">
        <f t="shared" si="107"/>
        <v>0</v>
      </c>
      <c r="L504" s="47">
        <f>L505+L509+L513+L516+L518+L521</f>
        <v>47078.028999999995</v>
      </c>
      <c r="M504" s="47">
        <f>M505+M509+M513+M516+M518+M521</f>
        <v>0</v>
      </c>
      <c r="N504" s="47"/>
      <c r="O504" s="67">
        <f t="shared" si="108"/>
        <v>2.0469598244024895E-3</v>
      </c>
      <c r="P504" s="1"/>
    </row>
    <row r="505" spans="2:16" x14ac:dyDescent="0.2">
      <c r="B505" s="53" t="s">
        <v>688</v>
      </c>
      <c r="C505" s="53"/>
      <c r="D505" s="54" t="s">
        <v>689</v>
      </c>
      <c r="E505" s="53"/>
      <c r="F505" s="53"/>
      <c r="G505" s="55"/>
      <c r="H505" s="55"/>
      <c r="I505" s="21"/>
      <c r="J505" s="21">
        <f t="shared" si="109"/>
        <v>0</v>
      </c>
      <c r="K505" s="21">
        <f t="shared" si="107"/>
        <v>0</v>
      </c>
      <c r="L505" s="56">
        <f>SUM(L506:L508)</f>
        <v>1474.8600000000001</v>
      </c>
      <c r="M505" s="56">
        <f>SUM(M506:M508)</f>
        <v>0</v>
      </c>
      <c r="N505" s="56"/>
      <c r="O505" s="69">
        <f t="shared" si="108"/>
        <v>6.4127135964384924E-5</v>
      </c>
      <c r="P505" s="1"/>
    </row>
    <row r="506" spans="2:16" ht="47.25" x14ac:dyDescent="0.2">
      <c r="B506" s="8" t="s">
        <v>690</v>
      </c>
      <c r="C506" s="8" t="s">
        <v>691</v>
      </c>
      <c r="D506" s="7" t="s">
        <v>692</v>
      </c>
      <c r="E506" s="8" t="s">
        <v>34</v>
      </c>
      <c r="F506" s="8" t="s">
        <v>53</v>
      </c>
      <c r="G506" s="4">
        <v>3</v>
      </c>
      <c r="H506" s="4"/>
      <c r="I506" s="5">
        <v>303.3</v>
      </c>
      <c r="J506" s="5">
        <f t="shared" si="109"/>
        <v>64.75</v>
      </c>
      <c r="K506" s="5">
        <f t="shared" si="107"/>
        <v>368.05</v>
      </c>
      <c r="L506" s="23">
        <f t="shared" ref="L506:L508" si="126">K506*G506</f>
        <v>1104.1500000000001</v>
      </c>
      <c r="M506" s="23">
        <f t="shared" ref="M506:M508" si="127">K506*H506</f>
        <v>0</v>
      </c>
      <c r="N506" s="23">
        <v>21.35</v>
      </c>
      <c r="O506" s="63">
        <f t="shared" si="108"/>
        <v>4.8008609071420759E-5</v>
      </c>
      <c r="P506" s="1"/>
    </row>
    <row r="507" spans="2:16" ht="47.25" x14ac:dyDescent="0.2">
      <c r="B507" s="8" t="s">
        <v>693</v>
      </c>
      <c r="C507" s="10">
        <v>96986</v>
      </c>
      <c r="D507" s="12" t="s">
        <v>926</v>
      </c>
      <c r="E507" s="8" t="s">
        <v>37</v>
      </c>
      <c r="F507" s="8" t="s">
        <v>28</v>
      </c>
      <c r="G507" s="4">
        <v>3</v>
      </c>
      <c r="H507" s="4"/>
      <c r="I507" s="5">
        <v>82.34</v>
      </c>
      <c r="J507" s="5">
        <f t="shared" si="109"/>
        <v>17.57</v>
      </c>
      <c r="K507" s="5">
        <f t="shared" si="107"/>
        <v>99.91</v>
      </c>
      <c r="L507" s="23">
        <f t="shared" si="126"/>
        <v>299.73</v>
      </c>
      <c r="M507" s="23">
        <f t="shared" si="127"/>
        <v>0</v>
      </c>
      <c r="N507" s="23">
        <v>21.35</v>
      </c>
      <c r="O507" s="63">
        <f t="shared" si="108"/>
        <v>1.303230575282067E-5</v>
      </c>
      <c r="P507" s="1"/>
    </row>
    <row r="508" spans="2:16" ht="63" x14ac:dyDescent="0.2">
      <c r="B508" s="8" t="s">
        <v>694</v>
      </c>
      <c r="C508" s="8" t="s">
        <v>695</v>
      </c>
      <c r="D508" s="12" t="s">
        <v>927</v>
      </c>
      <c r="E508" s="8" t="s">
        <v>34</v>
      </c>
      <c r="F508" s="8" t="s">
        <v>53</v>
      </c>
      <c r="G508" s="4">
        <v>3</v>
      </c>
      <c r="H508" s="4"/>
      <c r="I508" s="5">
        <v>19.5</v>
      </c>
      <c r="J508" s="5">
        <f t="shared" si="109"/>
        <v>4.16</v>
      </c>
      <c r="K508" s="5">
        <f t="shared" si="107"/>
        <v>23.66</v>
      </c>
      <c r="L508" s="23">
        <f t="shared" si="126"/>
        <v>70.98</v>
      </c>
      <c r="M508" s="23">
        <f t="shared" si="127"/>
        <v>0</v>
      </c>
      <c r="N508" s="23">
        <v>21.35</v>
      </c>
      <c r="O508" s="63">
        <f t="shared" si="108"/>
        <v>3.0862211401434999E-6</v>
      </c>
      <c r="P508" s="1"/>
    </row>
    <row r="509" spans="2:16" x14ac:dyDescent="0.2">
      <c r="B509" s="53" t="s">
        <v>696</v>
      </c>
      <c r="C509" s="53"/>
      <c r="D509" s="54" t="s">
        <v>697</v>
      </c>
      <c r="E509" s="53"/>
      <c r="F509" s="53"/>
      <c r="G509" s="55"/>
      <c r="H509" s="55"/>
      <c r="I509" s="21"/>
      <c r="J509" s="21">
        <f t="shared" si="109"/>
        <v>0</v>
      </c>
      <c r="K509" s="21">
        <f t="shared" si="107"/>
        <v>0</v>
      </c>
      <c r="L509" s="56">
        <f>SUM(L510:L512)</f>
        <v>7252.8840000000009</v>
      </c>
      <c r="M509" s="56">
        <f>SUM(M510:M512)</f>
        <v>0</v>
      </c>
      <c r="N509" s="56"/>
      <c r="O509" s="69">
        <f t="shared" si="108"/>
        <v>3.1535649377019653E-4</v>
      </c>
      <c r="P509" s="1"/>
    </row>
    <row r="510" spans="2:16" ht="47.25" x14ac:dyDescent="0.2">
      <c r="B510" s="8" t="s">
        <v>698</v>
      </c>
      <c r="C510" s="10">
        <v>91935</v>
      </c>
      <c r="D510" s="12" t="s">
        <v>928</v>
      </c>
      <c r="E510" s="8" t="s">
        <v>37</v>
      </c>
      <c r="F510" s="8" t="s">
        <v>149</v>
      </c>
      <c r="G510" s="4">
        <v>166.8</v>
      </c>
      <c r="H510" s="4"/>
      <c r="I510" s="5">
        <v>20.37</v>
      </c>
      <c r="J510" s="5">
        <f t="shared" si="109"/>
        <v>4.34</v>
      </c>
      <c r="K510" s="5">
        <f t="shared" si="107"/>
        <v>24.71</v>
      </c>
      <c r="L510" s="23">
        <f t="shared" ref="L510:L512" si="128">K510*G510</f>
        <v>4121.6280000000006</v>
      </c>
      <c r="M510" s="23">
        <f t="shared" ref="M510:M512" si="129">K510*H510</f>
        <v>0</v>
      </c>
      <c r="N510" s="23">
        <v>21.35</v>
      </c>
      <c r="O510" s="63">
        <f t="shared" si="108"/>
        <v>1.7920900909280604E-4</v>
      </c>
      <c r="P510" s="1"/>
    </row>
    <row r="511" spans="2:16" ht="31.5" x14ac:dyDescent="0.2">
      <c r="B511" s="8" t="s">
        <v>699</v>
      </c>
      <c r="C511" s="8" t="s">
        <v>700</v>
      </c>
      <c r="D511" s="7" t="s">
        <v>701</v>
      </c>
      <c r="E511" s="31" t="s">
        <v>814</v>
      </c>
      <c r="F511" s="8" t="s">
        <v>7</v>
      </c>
      <c r="G511" s="4">
        <v>27.8</v>
      </c>
      <c r="H511" s="4"/>
      <c r="I511" s="5">
        <v>8.34</v>
      </c>
      <c r="J511" s="5">
        <f t="shared" si="109"/>
        <v>1.78</v>
      </c>
      <c r="K511" s="5">
        <f t="shared" si="107"/>
        <v>10.119999999999999</v>
      </c>
      <c r="L511" s="23">
        <f t="shared" si="128"/>
        <v>281.33600000000001</v>
      </c>
      <c r="M511" s="23">
        <f t="shared" si="129"/>
        <v>0</v>
      </c>
      <c r="N511" s="23">
        <v>21.35</v>
      </c>
      <c r="O511" s="63">
        <f t="shared" si="108"/>
        <v>1.2232531849583145E-5</v>
      </c>
      <c r="P511" s="1"/>
    </row>
    <row r="512" spans="2:16" x14ac:dyDescent="0.2">
      <c r="B512" s="8" t="s">
        <v>702</v>
      </c>
      <c r="C512" s="36">
        <v>867</v>
      </c>
      <c r="D512" s="7" t="s">
        <v>703</v>
      </c>
      <c r="E512" s="8" t="s">
        <v>37</v>
      </c>
      <c r="F512" s="8" t="s">
        <v>149</v>
      </c>
      <c r="G512" s="5">
        <v>61</v>
      </c>
      <c r="H512" s="5"/>
      <c r="I512" s="5">
        <v>40.53</v>
      </c>
      <c r="J512" s="5">
        <f t="shared" si="109"/>
        <v>6.19</v>
      </c>
      <c r="K512" s="5">
        <f t="shared" si="107"/>
        <v>46.72</v>
      </c>
      <c r="L512" s="23">
        <f t="shared" si="128"/>
        <v>2849.92</v>
      </c>
      <c r="M512" s="23">
        <f t="shared" si="129"/>
        <v>0</v>
      </c>
      <c r="N512" s="23">
        <v>15.28</v>
      </c>
      <c r="O512" s="63">
        <f t="shared" si="108"/>
        <v>1.239149528278073E-4</v>
      </c>
    </row>
    <row r="513" spans="2:16" x14ac:dyDescent="0.2">
      <c r="B513" s="53" t="s">
        <v>704</v>
      </c>
      <c r="C513" s="53"/>
      <c r="D513" s="54" t="s">
        <v>705</v>
      </c>
      <c r="E513" s="53"/>
      <c r="F513" s="53"/>
      <c r="G513" s="55"/>
      <c r="H513" s="55"/>
      <c r="I513" s="21"/>
      <c r="J513" s="21">
        <f t="shared" si="109"/>
        <v>0</v>
      </c>
      <c r="K513" s="21">
        <f t="shared" si="107"/>
        <v>0</v>
      </c>
      <c r="L513" s="56">
        <f>SUM(L514:L515)</f>
        <v>3084.44</v>
      </c>
      <c r="M513" s="56">
        <f>SUM(M514:M515)</f>
        <v>0</v>
      </c>
      <c r="N513" s="56"/>
      <c r="O513" s="69">
        <f t="shared" si="108"/>
        <v>1.3411191791355616E-4</v>
      </c>
      <c r="P513" s="1"/>
    </row>
    <row r="514" spans="2:16" ht="47.25" x14ac:dyDescent="0.2">
      <c r="B514" s="8" t="s">
        <v>706</v>
      </c>
      <c r="C514" s="31" t="s">
        <v>929</v>
      </c>
      <c r="D514" s="12" t="s">
        <v>930</v>
      </c>
      <c r="E514" s="31" t="s">
        <v>814</v>
      </c>
      <c r="F514" s="8" t="s">
        <v>53</v>
      </c>
      <c r="G514" s="4">
        <v>4</v>
      </c>
      <c r="H514" s="4"/>
      <c r="I514" s="5">
        <v>558.26</v>
      </c>
      <c r="J514" s="5">
        <f t="shared" si="109"/>
        <v>119.18</v>
      </c>
      <c r="K514" s="5">
        <f t="shared" si="107"/>
        <v>677.44</v>
      </c>
      <c r="L514" s="23">
        <f t="shared" ref="L514:L515" si="130">K514*G514</f>
        <v>2709.76</v>
      </c>
      <c r="M514" s="23">
        <f t="shared" ref="M514:M515" si="131">K514*H514</f>
        <v>0</v>
      </c>
      <c r="N514" s="23">
        <v>21.35</v>
      </c>
      <c r="O514" s="63">
        <f t="shared" si="108"/>
        <v>1.1782077481988236E-4</v>
      </c>
      <c r="P514" s="1"/>
    </row>
    <row r="515" spans="2:16" ht="31.5" x14ac:dyDescent="0.2">
      <c r="B515" s="8" t="s">
        <v>707</v>
      </c>
      <c r="C515" s="8" t="s">
        <v>708</v>
      </c>
      <c r="D515" s="7" t="s">
        <v>709</v>
      </c>
      <c r="E515" s="31" t="s">
        <v>814</v>
      </c>
      <c r="F515" s="8" t="s">
        <v>53</v>
      </c>
      <c r="G515" s="4">
        <v>4</v>
      </c>
      <c r="H515" s="4"/>
      <c r="I515" s="5">
        <v>77.19</v>
      </c>
      <c r="J515" s="5">
        <f t="shared" si="109"/>
        <v>16.48</v>
      </c>
      <c r="K515" s="5">
        <f t="shared" si="107"/>
        <v>93.67</v>
      </c>
      <c r="L515" s="23">
        <f t="shared" si="130"/>
        <v>374.68</v>
      </c>
      <c r="M515" s="23">
        <f t="shared" si="131"/>
        <v>0</v>
      </c>
      <c r="N515" s="23">
        <v>21.35</v>
      </c>
      <c r="O515" s="63">
        <f t="shared" si="108"/>
        <v>1.6291143093673802E-5</v>
      </c>
      <c r="P515" s="1"/>
    </row>
    <row r="516" spans="2:16" x14ac:dyDescent="0.2">
      <c r="B516" s="53" t="s">
        <v>710</v>
      </c>
      <c r="C516" s="53"/>
      <c r="D516" s="54" t="s">
        <v>711</v>
      </c>
      <c r="E516" s="53"/>
      <c r="F516" s="53"/>
      <c r="G516" s="55"/>
      <c r="H516" s="55"/>
      <c r="I516" s="21"/>
      <c r="J516" s="21">
        <f t="shared" si="109"/>
        <v>0</v>
      </c>
      <c r="K516" s="21">
        <f t="shared" si="107"/>
        <v>0</v>
      </c>
      <c r="L516" s="56">
        <f>SUM(L517)</f>
        <v>169.16</v>
      </c>
      <c r="M516" s="56">
        <f>SUM(M517)</f>
        <v>0</v>
      </c>
      <c r="N516" s="56"/>
      <c r="O516" s="69">
        <f t="shared" si="108"/>
        <v>7.3551023959801971E-6</v>
      </c>
      <c r="P516" s="1"/>
    </row>
    <row r="517" spans="2:16" ht="47.25" x14ac:dyDescent="0.2">
      <c r="B517" s="8" t="s">
        <v>712</v>
      </c>
      <c r="C517" s="10">
        <v>102137</v>
      </c>
      <c r="D517" s="12" t="s">
        <v>931</v>
      </c>
      <c r="E517" s="8" t="s">
        <v>37</v>
      </c>
      <c r="F517" s="8" t="s">
        <v>28</v>
      </c>
      <c r="G517" s="4">
        <v>2</v>
      </c>
      <c r="H517" s="4"/>
      <c r="I517" s="5">
        <v>69.7</v>
      </c>
      <c r="J517" s="5">
        <f t="shared" si="109"/>
        <v>14.88</v>
      </c>
      <c r="K517" s="5">
        <f t="shared" si="107"/>
        <v>84.58</v>
      </c>
      <c r="L517" s="23">
        <f>K517*G517</f>
        <v>169.16</v>
      </c>
      <c r="M517" s="23">
        <f>K517*H517</f>
        <v>0</v>
      </c>
      <c r="N517" s="23">
        <v>21.35</v>
      </c>
      <c r="O517" s="63">
        <f t="shared" si="108"/>
        <v>7.3551023959801971E-6</v>
      </c>
      <c r="P517" s="1"/>
    </row>
    <row r="518" spans="2:16" x14ac:dyDescent="0.2">
      <c r="B518" s="53" t="s">
        <v>713</v>
      </c>
      <c r="C518" s="53"/>
      <c r="D518" s="54" t="s">
        <v>714</v>
      </c>
      <c r="E518" s="53"/>
      <c r="F518" s="53"/>
      <c r="G518" s="55"/>
      <c r="H518" s="55"/>
      <c r="I518" s="21"/>
      <c r="J518" s="21">
        <f t="shared" si="109"/>
        <v>0</v>
      </c>
      <c r="K518" s="21">
        <f t="shared" si="107"/>
        <v>0</v>
      </c>
      <c r="L518" s="56">
        <f>SUM(L519:L520)</f>
        <v>382.87499999999994</v>
      </c>
      <c r="M518" s="56">
        <f>SUM(M519:M520)</f>
        <v>0</v>
      </c>
      <c r="N518" s="56"/>
      <c r="O518" s="69">
        <f t="shared" si="108"/>
        <v>1.6647462933677688E-5</v>
      </c>
      <c r="P518" s="1"/>
    </row>
    <row r="519" spans="2:16" ht="47.25" x14ac:dyDescent="0.2">
      <c r="B519" s="8" t="s">
        <v>715</v>
      </c>
      <c r="C519" s="8" t="s">
        <v>716</v>
      </c>
      <c r="D519" s="7" t="s">
        <v>717</v>
      </c>
      <c r="E519" s="8" t="s">
        <v>34</v>
      </c>
      <c r="F519" s="8" t="s">
        <v>149</v>
      </c>
      <c r="G519" s="4">
        <v>24.9</v>
      </c>
      <c r="H519" s="4"/>
      <c r="I519" s="5">
        <v>11.2</v>
      </c>
      <c r="J519" s="5">
        <f t="shared" si="109"/>
        <v>2.39</v>
      </c>
      <c r="K519" s="5">
        <f t="shared" si="107"/>
        <v>13.59</v>
      </c>
      <c r="L519" s="23">
        <f t="shared" ref="L519:L520" si="132">K519*G519</f>
        <v>338.39099999999996</v>
      </c>
      <c r="M519" s="23">
        <f t="shared" ref="M519:M520" si="133">K519*H519</f>
        <v>0</v>
      </c>
      <c r="N519" s="23">
        <v>21.35</v>
      </c>
      <c r="O519" s="63">
        <f t="shared" si="108"/>
        <v>1.4713291882703562E-5</v>
      </c>
      <c r="P519" s="1"/>
    </row>
    <row r="520" spans="2:16" ht="47.25" x14ac:dyDescent="0.2">
      <c r="B520" s="8" t="s">
        <v>718</v>
      </c>
      <c r="C520" s="10">
        <v>93010</v>
      </c>
      <c r="D520" s="7" t="s">
        <v>719</v>
      </c>
      <c r="E520" s="8" t="s">
        <v>37</v>
      </c>
      <c r="F520" s="8" t="s">
        <v>149</v>
      </c>
      <c r="G520" s="4">
        <v>1.2</v>
      </c>
      <c r="H520" s="4"/>
      <c r="I520" s="5">
        <v>30.55</v>
      </c>
      <c r="J520" s="5">
        <f t="shared" si="109"/>
        <v>6.52</v>
      </c>
      <c r="K520" s="5">
        <f t="shared" si="107"/>
        <v>37.07</v>
      </c>
      <c r="L520" s="23">
        <f t="shared" si="132"/>
        <v>44.484000000000002</v>
      </c>
      <c r="M520" s="23">
        <f t="shared" si="133"/>
        <v>0</v>
      </c>
      <c r="N520" s="23">
        <v>21.35</v>
      </c>
      <c r="O520" s="63">
        <f t="shared" si="108"/>
        <v>1.9341710509741254E-6</v>
      </c>
      <c r="P520" s="1"/>
    </row>
    <row r="521" spans="2:16" x14ac:dyDescent="0.2">
      <c r="B521" s="53" t="s">
        <v>720</v>
      </c>
      <c r="C521" s="53"/>
      <c r="D521" s="54" t="s">
        <v>721</v>
      </c>
      <c r="E521" s="53"/>
      <c r="F521" s="53"/>
      <c r="G521" s="55"/>
      <c r="H521" s="55"/>
      <c r="I521" s="21"/>
      <c r="J521" s="21">
        <f t="shared" si="109"/>
        <v>0</v>
      </c>
      <c r="K521" s="21">
        <f t="shared" si="107"/>
        <v>0</v>
      </c>
      <c r="L521" s="56">
        <f>SUM(L522)</f>
        <v>34713.81</v>
      </c>
      <c r="M521" s="56">
        <f>SUM(M522)</f>
        <v>0</v>
      </c>
      <c r="N521" s="56"/>
      <c r="O521" s="69">
        <f t="shared" si="108"/>
        <v>1.5093617114246944E-3</v>
      </c>
      <c r="P521" s="1"/>
    </row>
    <row r="522" spans="2:16" ht="47.25" x14ac:dyDescent="0.2">
      <c r="B522" s="8" t="s">
        <v>722</v>
      </c>
      <c r="C522" s="8" t="s">
        <v>723</v>
      </c>
      <c r="D522" s="12" t="s">
        <v>932</v>
      </c>
      <c r="E522" s="31" t="s">
        <v>814</v>
      </c>
      <c r="F522" s="8" t="s">
        <v>28</v>
      </c>
      <c r="G522" s="4">
        <v>1</v>
      </c>
      <c r="H522" s="4"/>
      <c r="I522" s="5">
        <v>28606.36</v>
      </c>
      <c r="J522" s="5">
        <f t="shared" si="109"/>
        <v>6107.45</v>
      </c>
      <c r="K522" s="5">
        <f t="shared" ref="K522:K585" si="134">J522+I522</f>
        <v>34713.81</v>
      </c>
      <c r="L522" s="23">
        <f>K522*G522</f>
        <v>34713.81</v>
      </c>
      <c r="M522" s="23">
        <f>K522*H522</f>
        <v>0</v>
      </c>
      <c r="N522" s="23">
        <v>21.35</v>
      </c>
      <c r="O522" s="63">
        <f t="shared" ref="O522:O585" si="135">(M522+L522)/($M$596+$L$596)</f>
        <v>1.5093617114246944E-3</v>
      </c>
      <c r="P522" s="1"/>
    </row>
    <row r="523" spans="2:16" x14ac:dyDescent="0.2">
      <c r="B523" s="45" t="s">
        <v>724</v>
      </c>
      <c r="C523" s="45"/>
      <c r="D523" s="46" t="s">
        <v>598</v>
      </c>
      <c r="E523" s="45"/>
      <c r="F523" s="45"/>
      <c r="G523" s="20"/>
      <c r="H523" s="20"/>
      <c r="I523" s="19"/>
      <c r="J523" s="19">
        <f t="shared" si="109"/>
        <v>0</v>
      </c>
      <c r="K523" s="19">
        <f t="shared" si="134"/>
        <v>0</v>
      </c>
      <c r="L523" s="47">
        <f>L524+L527+L530+L532+L535+L539+L541+L543</f>
        <v>113096.3371</v>
      </c>
      <c r="M523" s="47">
        <f>M524+M527+M530+M532+M535+M539+M541+M543</f>
        <v>0</v>
      </c>
      <c r="N523" s="47"/>
      <c r="O523" s="67">
        <f t="shared" si="135"/>
        <v>4.9174458499692247E-3</v>
      </c>
      <c r="P523" s="1"/>
    </row>
    <row r="524" spans="2:16" x14ac:dyDescent="0.2">
      <c r="B524" s="53" t="s">
        <v>725</v>
      </c>
      <c r="C524" s="53"/>
      <c r="D524" s="54" t="s">
        <v>689</v>
      </c>
      <c r="E524" s="53"/>
      <c r="F524" s="53"/>
      <c r="G524" s="55"/>
      <c r="H524" s="55"/>
      <c r="I524" s="21"/>
      <c r="J524" s="21">
        <f t="shared" si="109"/>
        <v>0</v>
      </c>
      <c r="K524" s="21">
        <f t="shared" si="134"/>
        <v>0</v>
      </c>
      <c r="L524" s="56">
        <f>SUM(L525:L526)</f>
        <v>127.53</v>
      </c>
      <c r="M524" s="56">
        <f>SUM(M525:M526)</f>
        <v>0</v>
      </c>
      <c r="N524" s="56"/>
      <c r="O524" s="69">
        <f t="shared" si="135"/>
        <v>5.5450236968512324E-6</v>
      </c>
      <c r="P524" s="1"/>
    </row>
    <row r="525" spans="2:16" ht="47.25" x14ac:dyDescent="0.2">
      <c r="B525" s="8" t="s">
        <v>726</v>
      </c>
      <c r="C525" s="10">
        <v>91940</v>
      </c>
      <c r="D525" s="12" t="s">
        <v>933</v>
      </c>
      <c r="E525" s="8" t="s">
        <v>37</v>
      </c>
      <c r="F525" s="8" t="s">
        <v>28</v>
      </c>
      <c r="G525" s="4">
        <v>3</v>
      </c>
      <c r="H525" s="4"/>
      <c r="I525" s="5">
        <v>15.98</v>
      </c>
      <c r="J525" s="5">
        <f t="shared" si="109"/>
        <v>3.41</v>
      </c>
      <c r="K525" s="5">
        <f t="shared" si="134"/>
        <v>19.39</v>
      </c>
      <c r="L525" s="23">
        <f t="shared" ref="L525:L526" si="136">K525*G525</f>
        <v>58.17</v>
      </c>
      <c r="M525" s="23">
        <f t="shared" ref="M525:M526" si="137">K525*H525</f>
        <v>0</v>
      </c>
      <c r="N525" s="23">
        <v>21.35</v>
      </c>
      <c r="O525" s="63">
        <f t="shared" si="135"/>
        <v>2.529240401833578E-6</v>
      </c>
      <c r="P525" s="1"/>
    </row>
    <row r="526" spans="2:16" ht="47.25" x14ac:dyDescent="0.2">
      <c r="B526" s="8" t="s">
        <v>727</v>
      </c>
      <c r="C526" s="10">
        <v>91936</v>
      </c>
      <c r="D526" s="12" t="s">
        <v>934</v>
      </c>
      <c r="E526" s="8" t="s">
        <v>37</v>
      </c>
      <c r="F526" s="8" t="s">
        <v>28</v>
      </c>
      <c r="G526" s="4">
        <v>4</v>
      </c>
      <c r="H526" s="4"/>
      <c r="I526" s="5">
        <v>14.29</v>
      </c>
      <c r="J526" s="5">
        <f t="shared" ref="J526:J589" si="138">TRUNC((N526/100)*I526,2)</f>
        <v>3.05</v>
      </c>
      <c r="K526" s="5">
        <f t="shared" si="134"/>
        <v>17.34</v>
      </c>
      <c r="L526" s="23">
        <f t="shared" si="136"/>
        <v>69.36</v>
      </c>
      <c r="M526" s="23">
        <f t="shared" si="137"/>
        <v>0</v>
      </c>
      <c r="N526" s="23">
        <v>21.35</v>
      </c>
      <c r="O526" s="63">
        <f t="shared" si="135"/>
        <v>3.0157832950176548E-6</v>
      </c>
      <c r="P526" s="1"/>
    </row>
    <row r="527" spans="2:16" x14ac:dyDescent="0.2">
      <c r="B527" s="53" t="s">
        <v>728</v>
      </c>
      <c r="C527" s="53"/>
      <c r="D527" s="54" t="s">
        <v>697</v>
      </c>
      <c r="E527" s="53"/>
      <c r="F527" s="53"/>
      <c r="G527" s="55"/>
      <c r="H527" s="55"/>
      <c r="I527" s="21"/>
      <c r="J527" s="21">
        <f t="shared" si="138"/>
        <v>0</v>
      </c>
      <c r="K527" s="21">
        <f t="shared" si="134"/>
        <v>0</v>
      </c>
      <c r="L527" s="56">
        <f>SUM(L528:L529)</f>
        <v>223.5471</v>
      </c>
      <c r="M527" s="56">
        <f>SUM(M528:M529)</f>
        <v>0</v>
      </c>
      <c r="N527" s="56"/>
      <c r="O527" s="69">
        <f t="shared" si="135"/>
        <v>9.7198617334146649E-6</v>
      </c>
      <c r="P527" s="1"/>
    </row>
    <row r="528" spans="2:16" ht="47.25" x14ac:dyDescent="0.2">
      <c r="B528" s="8" t="s">
        <v>729</v>
      </c>
      <c r="C528" s="10">
        <v>91924</v>
      </c>
      <c r="D528" s="12" t="s">
        <v>935</v>
      </c>
      <c r="E528" s="8" t="s">
        <v>37</v>
      </c>
      <c r="F528" s="8" t="s">
        <v>149</v>
      </c>
      <c r="G528" s="4">
        <v>36.78</v>
      </c>
      <c r="H528" s="4"/>
      <c r="I528" s="5">
        <v>2.5</v>
      </c>
      <c r="J528" s="5">
        <f t="shared" si="138"/>
        <v>0.53</v>
      </c>
      <c r="K528" s="5">
        <f t="shared" si="134"/>
        <v>3.0300000000000002</v>
      </c>
      <c r="L528" s="23">
        <f t="shared" ref="L528:L529" si="139">K528*G528</f>
        <v>111.44340000000001</v>
      </c>
      <c r="M528" s="23">
        <f t="shared" ref="M528:M529" si="140">K528*H528</f>
        <v>0</v>
      </c>
      <c r="N528" s="23">
        <v>21.35</v>
      </c>
      <c r="O528" s="63">
        <f t="shared" si="135"/>
        <v>4.8455758947515933E-6</v>
      </c>
      <c r="P528" s="1"/>
    </row>
    <row r="529" spans="2:16" ht="47.25" x14ac:dyDescent="0.2">
      <c r="B529" s="8" t="s">
        <v>730</v>
      </c>
      <c r="C529" s="10">
        <v>91926</v>
      </c>
      <c r="D529" s="12" t="s">
        <v>936</v>
      </c>
      <c r="E529" s="8" t="s">
        <v>37</v>
      </c>
      <c r="F529" s="8" t="s">
        <v>149</v>
      </c>
      <c r="G529" s="4">
        <v>25.89</v>
      </c>
      <c r="H529" s="4"/>
      <c r="I529" s="5">
        <v>3.57</v>
      </c>
      <c r="J529" s="5">
        <f t="shared" si="138"/>
        <v>0.76</v>
      </c>
      <c r="K529" s="5">
        <f t="shared" si="134"/>
        <v>4.33</v>
      </c>
      <c r="L529" s="23">
        <f t="shared" si="139"/>
        <v>112.1037</v>
      </c>
      <c r="M529" s="23">
        <f t="shared" si="140"/>
        <v>0</v>
      </c>
      <c r="N529" s="23">
        <v>21.35</v>
      </c>
      <c r="O529" s="63">
        <f t="shared" si="135"/>
        <v>4.8742858386630715E-6</v>
      </c>
      <c r="P529" s="1"/>
    </row>
    <row r="530" spans="2:16" x14ac:dyDescent="0.2">
      <c r="B530" s="53" t="s">
        <v>731</v>
      </c>
      <c r="C530" s="53"/>
      <c r="D530" s="54" t="s">
        <v>714</v>
      </c>
      <c r="E530" s="53"/>
      <c r="F530" s="53"/>
      <c r="G530" s="55"/>
      <c r="H530" s="55"/>
      <c r="I530" s="21"/>
      <c r="J530" s="21">
        <f t="shared" si="138"/>
        <v>0</v>
      </c>
      <c r="K530" s="21">
        <f t="shared" si="134"/>
        <v>0</v>
      </c>
      <c r="L530" s="56">
        <f>SUM(L531)</f>
        <v>138.4</v>
      </c>
      <c r="M530" s="56">
        <f>SUM(M531)</f>
        <v>0</v>
      </c>
      <c r="N530" s="56"/>
      <c r="O530" s="69">
        <f t="shared" si="135"/>
        <v>6.0176529416153892E-6</v>
      </c>
      <c r="P530" s="1"/>
    </row>
    <row r="531" spans="2:16" ht="63" x14ac:dyDescent="0.2">
      <c r="B531" s="8" t="s">
        <v>732</v>
      </c>
      <c r="C531" s="10">
        <v>91844</v>
      </c>
      <c r="D531" s="12" t="s">
        <v>937</v>
      </c>
      <c r="E531" s="8" t="s">
        <v>37</v>
      </c>
      <c r="F531" s="8" t="s">
        <v>149</v>
      </c>
      <c r="G531" s="4">
        <v>20</v>
      </c>
      <c r="H531" s="4"/>
      <c r="I531" s="5">
        <v>5.71</v>
      </c>
      <c r="J531" s="5">
        <f t="shared" si="138"/>
        <v>1.21</v>
      </c>
      <c r="K531" s="5">
        <f t="shared" si="134"/>
        <v>6.92</v>
      </c>
      <c r="L531" s="23">
        <f>K531*G531</f>
        <v>138.4</v>
      </c>
      <c r="M531" s="23">
        <f>K531*H531</f>
        <v>0</v>
      </c>
      <c r="N531" s="23">
        <v>21.35</v>
      </c>
      <c r="O531" s="63">
        <f t="shared" si="135"/>
        <v>6.0176529416153892E-6</v>
      </c>
      <c r="P531" s="1"/>
    </row>
    <row r="532" spans="2:16" x14ac:dyDescent="0.2">
      <c r="B532" s="53" t="s">
        <v>733</v>
      </c>
      <c r="C532" s="53"/>
      <c r="D532" s="54" t="s">
        <v>734</v>
      </c>
      <c r="E532" s="53"/>
      <c r="F532" s="53"/>
      <c r="G532" s="55"/>
      <c r="H532" s="55"/>
      <c r="I532" s="21"/>
      <c r="J532" s="21">
        <f t="shared" si="138"/>
        <v>0</v>
      </c>
      <c r="K532" s="21">
        <f t="shared" si="134"/>
        <v>0</v>
      </c>
      <c r="L532" s="56">
        <f>SUM(L533:L534)</f>
        <v>141.44999999999999</v>
      </c>
      <c r="M532" s="56">
        <f>SUM(M533:M534)</f>
        <v>0</v>
      </c>
      <c r="N532" s="56"/>
      <c r="O532" s="69">
        <f t="shared" si="135"/>
        <v>6.150267403117751E-6</v>
      </c>
      <c r="P532" s="1"/>
    </row>
    <row r="533" spans="2:16" ht="47.25" x14ac:dyDescent="0.2">
      <c r="B533" s="8" t="s">
        <v>735</v>
      </c>
      <c r="C533" s="10">
        <v>91953</v>
      </c>
      <c r="D533" s="12" t="s">
        <v>938</v>
      </c>
      <c r="E533" s="8" t="s">
        <v>37</v>
      </c>
      <c r="F533" s="8" t="s">
        <v>28</v>
      </c>
      <c r="G533" s="4">
        <v>1</v>
      </c>
      <c r="H533" s="4"/>
      <c r="I533" s="5">
        <v>27.55</v>
      </c>
      <c r="J533" s="5">
        <f t="shared" si="138"/>
        <v>5.88</v>
      </c>
      <c r="K533" s="5">
        <f t="shared" si="134"/>
        <v>33.43</v>
      </c>
      <c r="L533" s="23">
        <f t="shared" ref="L533:L534" si="141">K533*G533</f>
        <v>33.43</v>
      </c>
      <c r="M533" s="23">
        <f t="shared" ref="M533:M534" si="142">K533*H533</f>
        <v>0</v>
      </c>
      <c r="N533" s="23">
        <v>21.35</v>
      </c>
      <c r="O533" s="63">
        <f t="shared" si="135"/>
        <v>1.453541458368515E-6</v>
      </c>
      <c r="P533" s="1"/>
    </row>
    <row r="534" spans="2:16" ht="47.25" x14ac:dyDescent="0.2">
      <c r="B534" s="8" t="s">
        <v>736</v>
      </c>
      <c r="C534" s="10">
        <v>92008</v>
      </c>
      <c r="D534" s="12" t="s">
        <v>939</v>
      </c>
      <c r="E534" s="8" t="s">
        <v>37</v>
      </c>
      <c r="F534" s="8" t="s">
        <v>28</v>
      </c>
      <c r="G534" s="4">
        <v>2</v>
      </c>
      <c r="H534" s="4"/>
      <c r="I534" s="5">
        <v>44.51</v>
      </c>
      <c r="J534" s="5">
        <f t="shared" si="138"/>
        <v>9.5</v>
      </c>
      <c r="K534" s="5">
        <f t="shared" si="134"/>
        <v>54.01</v>
      </c>
      <c r="L534" s="23">
        <f t="shared" si="141"/>
        <v>108.02</v>
      </c>
      <c r="M534" s="23">
        <f t="shared" si="142"/>
        <v>0</v>
      </c>
      <c r="N534" s="23">
        <v>21.35</v>
      </c>
      <c r="O534" s="63">
        <f t="shared" si="135"/>
        <v>4.6967259447492366E-6</v>
      </c>
      <c r="P534" s="1"/>
    </row>
    <row r="535" spans="2:16" x14ac:dyDescent="0.2">
      <c r="B535" s="53" t="s">
        <v>737</v>
      </c>
      <c r="C535" s="53"/>
      <c r="D535" s="54" t="s">
        <v>738</v>
      </c>
      <c r="E535" s="53"/>
      <c r="F535" s="53"/>
      <c r="G535" s="55"/>
      <c r="H535" s="55"/>
      <c r="I535" s="21"/>
      <c r="J535" s="21">
        <f t="shared" si="138"/>
        <v>0</v>
      </c>
      <c r="K535" s="21">
        <f t="shared" si="134"/>
        <v>0</v>
      </c>
      <c r="L535" s="56">
        <f>SUM(L536:L538)</f>
        <v>2699.23</v>
      </c>
      <c r="M535" s="56">
        <f>SUM(M536:M538)</f>
        <v>0</v>
      </c>
      <c r="N535" s="56"/>
      <c r="O535" s="69">
        <f t="shared" si="135"/>
        <v>1.1736292882656436E-4</v>
      </c>
      <c r="P535" s="1"/>
    </row>
    <row r="536" spans="2:16" ht="47.25" x14ac:dyDescent="0.2">
      <c r="B536" s="8" t="s">
        <v>739</v>
      </c>
      <c r="C536" s="10">
        <v>101897</v>
      </c>
      <c r="D536" s="12" t="s">
        <v>940</v>
      </c>
      <c r="E536" s="8" t="s">
        <v>37</v>
      </c>
      <c r="F536" s="8" t="s">
        <v>28</v>
      </c>
      <c r="G536" s="4">
        <v>2</v>
      </c>
      <c r="H536" s="4"/>
      <c r="I536" s="5">
        <v>918.65</v>
      </c>
      <c r="J536" s="5">
        <f t="shared" si="138"/>
        <v>196.13</v>
      </c>
      <c r="K536" s="5">
        <f t="shared" si="134"/>
        <v>1114.78</v>
      </c>
      <c r="L536" s="23">
        <f t="shared" ref="L536:L538" si="143">K536*G536</f>
        <v>2229.56</v>
      </c>
      <c r="M536" s="23">
        <f t="shared" ref="M536:M538" si="144">K536*H536</f>
        <v>0</v>
      </c>
      <c r="N536" s="23">
        <v>21.35</v>
      </c>
      <c r="O536" s="63">
        <f t="shared" si="135"/>
        <v>9.6941606159739934E-5</v>
      </c>
      <c r="P536" s="1"/>
    </row>
    <row r="537" spans="2:16" ht="47.25" x14ac:dyDescent="0.2">
      <c r="B537" s="8" t="s">
        <v>740</v>
      </c>
      <c r="C537" s="8" t="s">
        <v>741</v>
      </c>
      <c r="D537" s="12" t="s">
        <v>941</v>
      </c>
      <c r="E537" s="31" t="s">
        <v>814</v>
      </c>
      <c r="F537" s="8" t="s">
        <v>53</v>
      </c>
      <c r="G537" s="4">
        <v>3</v>
      </c>
      <c r="H537" s="4"/>
      <c r="I537" s="5">
        <v>121.94</v>
      </c>
      <c r="J537" s="5">
        <f t="shared" si="138"/>
        <v>26.03</v>
      </c>
      <c r="K537" s="5">
        <f t="shared" si="134"/>
        <v>147.97</v>
      </c>
      <c r="L537" s="23">
        <f t="shared" si="143"/>
        <v>443.90999999999997</v>
      </c>
      <c r="M537" s="23">
        <f t="shared" si="144"/>
        <v>0</v>
      </c>
      <c r="N537" s="23">
        <v>21.35</v>
      </c>
      <c r="O537" s="63">
        <f t="shared" si="135"/>
        <v>1.9301273969020861E-5</v>
      </c>
      <c r="P537" s="1"/>
    </row>
    <row r="538" spans="2:16" ht="47.25" x14ac:dyDescent="0.2">
      <c r="B538" s="8" t="s">
        <v>742</v>
      </c>
      <c r="C538" s="10">
        <v>93653</v>
      </c>
      <c r="D538" s="12" t="s">
        <v>942</v>
      </c>
      <c r="E538" s="8" t="s">
        <v>37</v>
      </c>
      <c r="F538" s="8" t="s">
        <v>28</v>
      </c>
      <c r="G538" s="4">
        <v>2</v>
      </c>
      <c r="H538" s="4"/>
      <c r="I538" s="5">
        <v>10.62</v>
      </c>
      <c r="J538" s="5">
        <f t="shared" si="138"/>
        <v>2.2599999999999998</v>
      </c>
      <c r="K538" s="5">
        <f t="shared" si="134"/>
        <v>12.879999999999999</v>
      </c>
      <c r="L538" s="23">
        <f t="shared" si="143"/>
        <v>25.759999999999998</v>
      </c>
      <c r="M538" s="23">
        <f t="shared" si="144"/>
        <v>0</v>
      </c>
      <c r="N538" s="23">
        <v>21.35</v>
      </c>
      <c r="O538" s="63">
        <f t="shared" si="135"/>
        <v>1.1200486978035579E-6</v>
      </c>
      <c r="P538" s="1"/>
    </row>
    <row r="539" spans="2:16" x14ac:dyDescent="0.2">
      <c r="B539" s="53" t="s">
        <v>743</v>
      </c>
      <c r="C539" s="53"/>
      <c r="D539" s="54" t="s">
        <v>744</v>
      </c>
      <c r="E539" s="53"/>
      <c r="F539" s="53"/>
      <c r="G539" s="55"/>
      <c r="H539" s="55"/>
      <c r="I539" s="21"/>
      <c r="J539" s="21">
        <f t="shared" si="138"/>
        <v>0</v>
      </c>
      <c r="K539" s="21">
        <f t="shared" si="134"/>
        <v>0</v>
      </c>
      <c r="L539" s="56">
        <f>SUM(L540)</f>
        <v>679</v>
      </c>
      <c r="M539" s="56">
        <f>SUM(M540)</f>
        <v>0</v>
      </c>
      <c r="N539" s="56"/>
      <c r="O539" s="69">
        <f t="shared" si="135"/>
        <v>2.9523022741017699E-5</v>
      </c>
      <c r="P539" s="1"/>
    </row>
    <row r="540" spans="2:16" ht="63" x14ac:dyDescent="0.2">
      <c r="B540" s="8" t="s">
        <v>745</v>
      </c>
      <c r="C540" s="10">
        <v>97586</v>
      </c>
      <c r="D540" s="12" t="s">
        <v>943</v>
      </c>
      <c r="E540" s="8" t="s">
        <v>37</v>
      </c>
      <c r="F540" s="8" t="s">
        <v>28</v>
      </c>
      <c r="G540" s="4">
        <v>4</v>
      </c>
      <c r="H540" s="4"/>
      <c r="I540" s="5">
        <v>139.88999999999999</v>
      </c>
      <c r="J540" s="5">
        <f t="shared" si="138"/>
        <v>29.86</v>
      </c>
      <c r="K540" s="5">
        <f t="shared" si="134"/>
        <v>169.75</v>
      </c>
      <c r="L540" s="23">
        <f>K540*G540</f>
        <v>679</v>
      </c>
      <c r="M540" s="23">
        <f>K540*H540</f>
        <v>0</v>
      </c>
      <c r="N540" s="23">
        <v>21.35</v>
      </c>
      <c r="O540" s="63">
        <f t="shared" si="135"/>
        <v>2.9523022741017699E-5</v>
      </c>
      <c r="P540" s="1"/>
    </row>
    <row r="541" spans="2:16" x14ac:dyDescent="0.2">
      <c r="B541" s="53" t="s">
        <v>746</v>
      </c>
      <c r="C541" s="53"/>
      <c r="D541" s="54" t="s">
        <v>747</v>
      </c>
      <c r="E541" s="53"/>
      <c r="F541" s="53"/>
      <c r="G541" s="55"/>
      <c r="H541" s="55"/>
      <c r="I541" s="21"/>
      <c r="J541" s="21">
        <f t="shared" si="138"/>
        <v>0</v>
      </c>
      <c r="K541" s="21">
        <f t="shared" si="134"/>
        <v>0</v>
      </c>
      <c r="L541" s="56">
        <f>SUM(L542)</f>
        <v>108283.73000000001</v>
      </c>
      <c r="M541" s="56">
        <f>SUM(M542)</f>
        <v>0</v>
      </c>
      <c r="N541" s="56"/>
      <c r="O541" s="69">
        <f t="shared" si="135"/>
        <v>4.7081929650548164E-3</v>
      </c>
      <c r="P541" s="1"/>
    </row>
    <row r="542" spans="2:16" ht="63" x14ac:dyDescent="0.2">
      <c r="B542" s="8" t="s">
        <v>748</v>
      </c>
      <c r="C542" s="8" t="s">
        <v>749</v>
      </c>
      <c r="D542" s="7" t="s">
        <v>750</v>
      </c>
      <c r="E542" s="8" t="s">
        <v>482</v>
      </c>
      <c r="F542" s="8" t="s">
        <v>53</v>
      </c>
      <c r="G542" s="5">
        <v>1</v>
      </c>
      <c r="H542" s="5"/>
      <c r="I542" s="5">
        <v>93931.07</v>
      </c>
      <c r="J542" s="5">
        <f t="shared" si="138"/>
        <v>14352.66</v>
      </c>
      <c r="K542" s="5">
        <f t="shared" si="134"/>
        <v>108283.73000000001</v>
      </c>
      <c r="L542" s="23">
        <f>K542*G542</f>
        <v>108283.73000000001</v>
      </c>
      <c r="M542" s="23">
        <f>K542*H542</f>
        <v>0</v>
      </c>
      <c r="N542" s="23">
        <v>15.28</v>
      </c>
      <c r="O542" s="63">
        <f t="shared" si="135"/>
        <v>4.7081929650548164E-3</v>
      </c>
    </row>
    <row r="543" spans="2:16" x14ac:dyDescent="0.2">
      <c r="B543" s="53" t="s">
        <v>751</v>
      </c>
      <c r="C543" s="53"/>
      <c r="D543" s="54" t="s">
        <v>752</v>
      </c>
      <c r="E543" s="53"/>
      <c r="F543" s="53"/>
      <c r="G543" s="55"/>
      <c r="H543" s="55"/>
      <c r="I543" s="21"/>
      <c r="J543" s="21">
        <f t="shared" si="138"/>
        <v>0</v>
      </c>
      <c r="K543" s="21">
        <f t="shared" si="134"/>
        <v>0</v>
      </c>
      <c r="L543" s="56">
        <f>SUM(L544)</f>
        <v>803.45</v>
      </c>
      <c r="M543" s="56">
        <f>SUM(M544)</f>
        <v>0</v>
      </c>
      <c r="N543" s="56"/>
      <c r="O543" s="69">
        <f t="shared" si="135"/>
        <v>3.4934127571827201E-5</v>
      </c>
      <c r="P543" s="1"/>
    </row>
    <row r="544" spans="2:16" ht="63" x14ac:dyDescent="0.2">
      <c r="B544" s="8" t="s">
        <v>753</v>
      </c>
      <c r="C544" s="10">
        <v>101880</v>
      </c>
      <c r="D544" s="12" t="s">
        <v>944</v>
      </c>
      <c r="E544" s="8" t="s">
        <v>37</v>
      </c>
      <c r="F544" s="8" t="s">
        <v>28</v>
      </c>
      <c r="G544" s="4">
        <v>1</v>
      </c>
      <c r="H544" s="4"/>
      <c r="I544" s="5">
        <v>662.1</v>
      </c>
      <c r="J544" s="5">
        <f t="shared" si="138"/>
        <v>141.35</v>
      </c>
      <c r="K544" s="5">
        <f t="shared" si="134"/>
        <v>803.45</v>
      </c>
      <c r="L544" s="23">
        <f>K544*G544</f>
        <v>803.45</v>
      </c>
      <c r="M544" s="23">
        <f>K544*H544</f>
        <v>0</v>
      </c>
      <c r="N544" s="23">
        <v>21.35</v>
      </c>
      <c r="O544" s="63">
        <f t="shared" si="135"/>
        <v>3.4934127571827201E-5</v>
      </c>
      <c r="P544" s="1"/>
    </row>
    <row r="545" spans="2:16" x14ac:dyDescent="0.2">
      <c r="B545" s="32" t="s">
        <v>754</v>
      </c>
      <c r="C545" s="32"/>
      <c r="D545" s="33" t="s">
        <v>755</v>
      </c>
      <c r="E545" s="32"/>
      <c r="F545" s="32"/>
      <c r="G545" s="35"/>
      <c r="H545" s="35"/>
      <c r="I545" s="16"/>
      <c r="J545" s="16">
        <f t="shared" si="138"/>
        <v>0</v>
      </c>
      <c r="K545" s="16">
        <f t="shared" si="134"/>
        <v>0</v>
      </c>
      <c r="L545" s="34">
        <f>L546+L548+L557+L570+L578</f>
        <v>1575379.1753</v>
      </c>
      <c r="M545" s="34">
        <f>M546+M548+M557+M570+M578</f>
        <v>29935.088000000003</v>
      </c>
      <c r="N545" s="34"/>
      <c r="O545" s="64">
        <f t="shared" si="135"/>
        <v>6.979930707199701E-2</v>
      </c>
      <c r="P545" s="1"/>
    </row>
    <row r="546" spans="2:16" x14ac:dyDescent="0.2">
      <c r="B546" s="41" t="s">
        <v>756</v>
      </c>
      <c r="C546" s="41"/>
      <c r="D546" s="42" t="s">
        <v>757</v>
      </c>
      <c r="E546" s="41"/>
      <c r="F546" s="41"/>
      <c r="G546" s="43"/>
      <c r="H546" s="43"/>
      <c r="I546" s="18"/>
      <c r="J546" s="18">
        <f t="shared" si="138"/>
        <v>0</v>
      </c>
      <c r="K546" s="18">
        <f t="shared" si="134"/>
        <v>0</v>
      </c>
      <c r="L546" s="44">
        <f>SUM(L547)</f>
        <v>3124.2854999999995</v>
      </c>
      <c r="M546" s="44">
        <f>SUM(M547)</f>
        <v>0</v>
      </c>
      <c r="N546" s="44"/>
      <c r="O546" s="66">
        <f t="shared" si="135"/>
        <v>1.3584440628266838E-4</v>
      </c>
      <c r="P546" s="1"/>
    </row>
    <row r="547" spans="2:16" ht="31.5" x14ac:dyDescent="0.2">
      <c r="B547" s="8" t="s">
        <v>758</v>
      </c>
      <c r="C547" s="8" t="s">
        <v>759</v>
      </c>
      <c r="D547" s="7" t="s">
        <v>760</v>
      </c>
      <c r="E547" s="31" t="s">
        <v>814</v>
      </c>
      <c r="F547" s="8" t="s">
        <v>7</v>
      </c>
      <c r="G547" s="4">
        <v>388.11</v>
      </c>
      <c r="H547" s="4"/>
      <c r="I547" s="71">
        <v>6.64</v>
      </c>
      <c r="J547" s="71">
        <f t="shared" si="138"/>
        <v>1.41</v>
      </c>
      <c r="K547" s="71">
        <f t="shared" si="134"/>
        <v>8.0499999999999989</v>
      </c>
      <c r="L547" s="23">
        <f>K547*G547</f>
        <v>3124.2854999999995</v>
      </c>
      <c r="M547" s="23">
        <f>K547*H547</f>
        <v>0</v>
      </c>
      <c r="N547" s="23">
        <v>21.35</v>
      </c>
      <c r="O547" s="63">
        <f t="shared" si="135"/>
        <v>1.3584440628266838E-4</v>
      </c>
      <c r="P547" s="1"/>
    </row>
    <row r="548" spans="2:16" x14ac:dyDescent="0.2">
      <c r="B548" s="41" t="s">
        <v>761</v>
      </c>
      <c r="C548" s="41"/>
      <c r="D548" s="42" t="s">
        <v>762</v>
      </c>
      <c r="E548" s="41"/>
      <c r="F548" s="41"/>
      <c r="G548" s="43"/>
      <c r="H548" s="43"/>
      <c r="I548" s="18"/>
      <c r="J548" s="18">
        <f t="shared" si="138"/>
        <v>0</v>
      </c>
      <c r="K548" s="18">
        <f t="shared" si="134"/>
        <v>0</v>
      </c>
      <c r="L548" s="44">
        <f>SUM(L549:L556)</f>
        <v>31206.145399999998</v>
      </c>
      <c r="M548" s="44">
        <f>SUM(M549:M556)</f>
        <v>0</v>
      </c>
      <c r="N548" s="44"/>
      <c r="O548" s="66">
        <f t="shared" si="135"/>
        <v>1.3568479238640718E-3</v>
      </c>
      <c r="P548" s="1"/>
    </row>
    <row r="549" spans="2:16" ht="31.5" x14ac:dyDescent="0.2">
      <c r="B549" s="8" t="s">
        <v>763</v>
      </c>
      <c r="C549" s="8" t="s">
        <v>247</v>
      </c>
      <c r="D549" s="7" t="s">
        <v>1025</v>
      </c>
      <c r="E549" s="31" t="s">
        <v>814</v>
      </c>
      <c r="F549" s="8" t="s">
        <v>38</v>
      </c>
      <c r="G549" s="4">
        <v>776.22</v>
      </c>
      <c r="H549" s="4"/>
      <c r="I549" s="71">
        <v>20.52</v>
      </c>
      <c r="J549" s="71">
        <f t="shared" si="138"/>
        <v>4.38</v>
      </c>
      <c r="K549" s="71">
        <f t="shared" si="134"/>
        <v>24.9</v>
      </c>
      <c r="L549" s="23">
        <f t="shared" ref="L549:L556" si="145">K549*G549</f>
        <v>19327.878000000001</v>
      </c>
      <c r="M549" s="23">
        <f t="shared" ref="M549:M556" si="146">K549*H549</f>
        <v>0</v>
      </c>
      <c r="N549" s="23">
        <v>21.35</v>
      </c>
      <c r="O549" s="63">
        <f t="shared" si="135"/>
        <v>8.4037905998470648E-4</v>
      </c>
      <c r="P549" s="1"/>
    </row>
    <row r="550" spans="2:16" ht="31.5" x14ac:dyDescent="0.2">
      <c r="B550" s="8" t="s">
        <v>764</v>
      </c>
      <c r="C550" s="31" t="s">
        <v>863</v>
      </c>
      <c r="D550" s="7" t="s">
        <v>239</v>
      </c>
      <c r="E550" s="31" t="s">
        <v>814</v>
      </c>
      <c r="F550" s="8" t="s">
        <v>7</v>
      </c>
      <c r="G550" s="4">
        <v>388.11</v>
      </c>
      <c r="H550" s="4"/>
      <c r="I550" s="5">
        <v>4.1500000000000004</v>
      </c>
      <c r="J550" s="5">
        <f t="shared" si="138"/>
        <v>0.88</v>
      </c>
      <c r="K550" s="5">
        <f t="shared" si="134"/>
        <v>5.03</v>
      </c>
      <c r="L550" s="23">
        <f t="shared" si="145"/>
        <v>1952.1933000000001</v>
      </c>
      <c r="M550" s="23">
        <f t="shared" si="146"/>
        <v>0</v>
      </c>
      <c r="N550" s="23">
        <v>21.35</v>
      </c>
      <c r="O550" s="63">
        <f t="shared" si="135"/>
        <v>8.4881660074760518E-5</v>
      </c>
      <c r="P550" s="1"/>
    </row>
    <row r="551" spans="2:16" ht="31.5" x14ac:dyDescent="0.2">
      <c r="B551" s="8" t="s">
        <v>765</v>
      </c>
      <c r="C551" s="8" t="s">
        <v>244</v>
      </c>
      <c r="D551" s="7" t="s">
        <v>245</v>
      </c>
      <c r="E551" s="31" t="s">
        <v>814</v>
      </c>
      <c r="F551" s="8" t="s">
        <v>38</v>
      </c>
      <c r="G551" s="4">
        <v>14.55</v>
      </c>
      <c r="H551" s="4"/>
      <c r="I551" s="5">
        <v>64.209999999999994</v>
      </c>
      <c r="J551" s="5">
        <f t="shared" si="138"/>
        <v>13.7</v>
      </c>
      <c r="K551" s="5">
        <f t="shared" si="134"/>
        <v>77.91</v>
      </c>
      <c r="L551" s="23">
        <f t="shared" si="145"/>
        <v>1133.5905</v>
      </c>
      <c r="M551" s="23">
        <f t="shared" si="146"/>
        <v>0</v>
      </c>
      <c r="N551" s="23">
        <v>21.35</v>
      </c>
      <c r="O551" s="63">
        <f t="shared" si="135"/>
        <v>4.9288686466129044E-5</v>
      </c>
      <c r="P551" s="1"/>
    </row>
    <row r="552" spans="2:16" ht="31.5" x14ac:dyDescent="0.2">
      <c r="B552" s="8" t="s">
        <v>766</v>
      </c>
      <c r="C552" s="8" t="s">
        <v>241</v>
      </c>
      <c r="D552" s="7" t="s">
        <v>242</v>
      </c>
      <c r="E552" s="31" t="s">
        <v>814</v>
      </c>
      <c r="F552" s="8" t="s">
        <v>38</v>
      </c>
      <c r="G552" s="4">
        <v>4.66</v>
      </c>
      <c r="H552" s="4"/>
      <c r="I552" s="5">
        <v>63.84</v>
      </c>
      <c r="J552" s="5">
        <f t="shared" si="138"/>
        <v>13.62</v>
      </c>
      <c r="K552" s="5">
        <f t="shared" si="134"/>
        <v>77.460000000000008</v>
      </c>
      <c r="L552" s="23">
        <f t="shared" si="145"/>
        <v>360.96360000000004</v>
      </c>
      <c r="M552" s="23">
        <f t="shared" si="146"/>
        <v>0</v>
      </c>
      <c r="N552" s="23">
        <v>21.35</v>
      </c>
      <c r="O552" s="63">
        <f t="shared" si="135"/>
        <v>1.5694751946214458E-5</v>
      </c>
      <c r="P552" s="1"/>
    </row>
    <row r="553" spans="2:16" ht="47.25" x14ac:dyDescent="0.2">
      <c r="B553" s="8" t="s">
        <v>767</v>
      </c>
      <c r="C553" s="10">
        <v>5213835</v>
      </c>
      <c r="D553" s="12" t="s">
        <v>870</v>
      </c>
      <c r="E553" s="8" t="s">
        <v>73</v>
      </c>
      <c r="F553" s="8" t="s">
        <v>296</v>
      </c>
      <c r="G553" s="4">
        <v>960</v>
      </c>
      <c r="H553" s="4"/>
      <c r="I553" s="5">
        <v>0.62</v>
      </c>
      <c r="J553" s="5">
        <f t="shared" si="138"/>
        <v>0.13</v>
      </c>
      <c r="K553" s="5">
        <f t="shared" si="134"/>
        <v>0.75</v>
      </c>
      <c r="L553" s="23">
        <f t="shared" si="145"/>
        <v>720</v>
      </c>
      <c r="M553" s="23">
        <f t="shared" si="146"/>
        <v>0</v>
      </c>
      <c r="N553" s="23">
        <v>21.35</v>
      </c>
      <c r="O553" s="63">
        <f t="shared" si="135"/>
        <v>3.1305708944819943E-5</v>
      </c>
      <c r="P553" s="1"/>
    </row>
    <row r="554" spans="2:16" ht="31.5" x14ac:dyDescent="0.2">
      <c r="B554" s="8" t="s">
        <v>768</v>
      </c>
      <c r="C554" s="10">
        <v>5213385</v>
      </c>
      <c r="D554" s="7" t="s">
        <v>300</v>
      </c>
      <c r="E554" s="8" t="s">
        <v>73</v>
      </c>
      <c r="F554" s="8" t="s">
        <v>53</v>
      </c>
      <c r="G554" s="4">
        <v>8</v>
      </c>
      <c r="H554" s="4"/>
      <c r="I554" s="5">
        <v>280.14</v>
      </c>
      <c r="J554" s="5">
        <f t="shared" si="138"/>
        <v>59.8</v>
      </c>
      <c r="K554" s="5">
        <f t="shared" si="134"/>
        <v>339.94</v>
      </c>
      <c r="L554" s="23">
        <f t="shared" si="145"/>
        <v>2719.52</v>
      </c>
      <c r="M554" s="23">
        <f t="shared" si="146"/>
        <v>0</v>
      </c>
      <c r="N554" s="23">
        <v>21.35</v>
      </c>
      <c r="O554" s="63">
        <f t="shared" si="135"/>
        <v>1.182451410966899E-4</v>
      </c>
      <c r="P554" s="1"/>
    </row>
    <row r="555" spans="2:16" ht="47.25" x14ac:dyDescent="0.2">
      <c r="B555" s="8" t="s">
        <v>769</v>
      </c>
      <c r="C555" s="10">
        <v>5212556</v>
      </c>
      <c r="D555" s="12" t="s">
        <v>867</v>
      </c>
      <c r="E555" s="8" t="s">
        <v>73</v>
      </c>
      <c r="F555" s="8" t="s">
        <v>296</v>
      </c>
      <c r="G555" s="4">
        <v>960</v>
      </c>
      <c r="H555" s="4"/>
      <c r="I555" s="5">
        <v>1.45</v>
      </c>
      <c r="J555" s="5">
        <f t="shared" si="138"/>
        <v>0.3</v>
      </c>
      <c r="K555" s="5">
        <f t="shared" si="134"/>
        <v>1.75</v>
      </c>
      <c r="L555" s="23">
        <f t="shared" si="145"/>
        <v>1680</v>
      </c>
      <c r="M555" s="23">
        <f t="shared" si="146"/>
        <v>0</v>
      </c>
      <c r="N555" s="23">
        <v>21.35</v>
      </c>
      <c r="O555" s="63">
        <f t="shared" si="135"/>
        <v>7.3046654204579864E-5</v>
      </c>
      <c r="P555" s="1"/>
    </row>
    <row r="556" spans="2:16" ht="63" x14ac:dyDescent="0.2">
      <c r="B556" s="8" t="s">
        <v>770</v>
      </c>
      <c r="C556" s="10">
        <v>5212560</v>
      </c>
      <c r="D556" s="12" t="s">
        <v>869</v>
      </c>
      <c r="E556" s="8" t="s">
        <v>73</v>
      </c>
      <c r="F556" s="8" t="s">
        <v>296</v>
      </c>
      <c r="G556" s="4">
        <v>960</v>
      </c>
      <c r="H556" s="4"/>
      <c r="I556" s="5">
        <v>2.85</v>
      </c>
      <c r="J556" s="5">
        <f t="shared" si="138"/>
        <v>0.6</v>
      </c>
      <c r="K556" s="5">
        <f t="shared" si="134"/>
        <v>3.45</v>
      </c>
      <c r="L556" s="23">
        <f t="shared" si="145"/>
        <v>3312</v>
      </c>
      <c r="M556" s="23">
        <f t="shared" si="146"/>
        <v>0</v>
      </c>
      <c r="N556" s="23">
        <v>21.35</v>
      </c>
      <c r="O556" s="63">
        <f t="shared" si="135"/>
        <v>1.4400626114617173E-4</v>
      </c>
      <c r="P556" s="1"/>
    </row>
    <row r="557" spans="2:16" x14ac:dyDescent="0.2">
      <c r="B557" s="41" t="s">
        <v>771</v>
      </c>
      <c r="C557" s="41"/>
      <c r="D557" s="42" t="s">
        <v>115</v>
      </c>
      <c r="E557" s="41"/>
      <c r="F557" s="41"/>
      <c r="G557" s="43"/>
      <c r="H557" s="43"/>
      <c r="I557" s="18"/>
      <c r="J557" s="18">
        <f t="shared" si="138"/>
        <v>0</v>
      </c>
      <c r="K557" s="18">
        <f t="shared" si="134"/>
        <v>0</v>
      </c>
      <c r="L557" s="44">
        <f>SUM(L558:L569)</f>
        <v>77764.355100000001</v>
      </c>
      <c r="M557" s="44">
        <f>SUM(M558:M569)</f>
        <v>28682.808000000005</v>
      </c>
      <c r="N557" s="44"/>
      <c r="O557" s="66">
        <f t="shared" si="135"/>
        <v>4.6283387583477466E-3</v>
      </c>
      <c r="P557" s="1"/>
    </row>
    <row r="558" spans="2:16" ht="31.5" x14ac:dyDescent="0.2">
      <c r="B558" s="8" t="s">
        <v>772</v>
      </c>
      <c r="C558" s="10">
        <v>101622</v>
      </c>
      <c r="D558" s="7" t="s">
        <v>975</v>
      </c>
      <c r="E558" s="8" t="s">
        <v>37</v>
      </c>
      <c r="F558" s="8" t="s">
        <v>70</v>
      </c>
      <c r="G558" s="4">
        <v>52.39</v>
      </c>
      <c r="H558" s="4"/>
      <c r="I558" s="5">
        <v>157.05000000000001</v>
      </c>
      <c r="J558" s="5">
        <f t="shared" si="138"/>
        <v>33.53</v>
      </c>
      <c r="K558" s="5">
        <f t="shared" si="134"/>
        <v>190.58</v>
      </c>
      <c r="L558" s="23">
        <f t="shared" ref="L558:L569" si="147">K558*G558</f>
        <v>9984.4862000000012</v>
      </c>
      <c r="M558" s="23">
        <f t="shared" ref="M558:M569" si="148">K558*H558</f>
        <v>0</v>
      </c>
      <c r="N558" s="23">
        <v>21.35</v>
      </c>
      <c r="O558" s="63">
        <f t="shared" si="135"/>
        <v>4.3412697075107128E-4</v>
      </c>
      <c r="P558" s="1"/>
    </row>
    <row r="559" spans="2:16" ht="31.5" x14ac:dyDescent="0.2">
      <c r="B559" s="8" t="s">
        <v>773</v>
      </c>
      <c r="C559" s="8" t="s">
        <v>128</v>
      </c>
      <c r="D559" s="7" t="s">
        <v>129</v>
      </c>
      <c r="E559" s="31" t="s">
        <v>814</v>
      </c>
      <c r="F559" s="8" t="s">
        <v>70</v>
      </c>
      <c r="G559" s="4">
        <v>283.32</v>
      </c>
      <c r="H559" s="4"/>
      <c r="I559" s="5">
        <v>89.72</v>
      </c>
      <c r="J559" s="5">
        <f t="shared" si="138"/>
        <v>19.149999999999999</v>
      </c>
      <c r="K559" s="5">
        <f t="shared" si="134"/>
        <v>108.87</v>
      </c>
      <c r="L559" s="23">
        <f t="shared" si="147"/>
        <v>30845.0484</v>
      </c>
      <c r="M559" s="23">
        <f t="shared" si="148"/>
        <v>0</v>
      </c>
      <c r="N559" s="23">
        <v>21.35</v>
      </c>
      <c r="O559" s="63">
        <f t="shared" si="135"/>
        <v>1.3411473716656724E-3</v>
      </c>
      <c r="P559" s="1"/>
    </row>
    <row r="560" spans="2:16" ht="78.75" x14ac:dyDescent="0.2">
      <c r="B560" s="8" t="s">
        <v>774</v>
      </c>
      <c r="C560" s="10">
        <v>100995</v>
      </c>
      <c r="D560" s="12" t="s">
        <v>836</v>
      </c>
      <c r="E560" s="8" t="s">
        <v>37</v>
      </c>
      <c r="F560" s="8" t="s">
        <v>76</v>
      </c>
      <c r="G560" s="4">
        <v>579.04999999999995</v>
      </c>
      <c r="H560" s="4"/>
      <c r="I560" s="5">
        <v>3.21</v>
      </c>
      <c r="J560" s="5">
        <f t="shared" si="138"/>
        <v>0.68</v>
      </c>
      <c r="K560" s="5">
        <f t="shared" si="134"/>
        <v>3.89</v>
      </c>
      <c r="L560" s="23">
        <f t="shared" si="147"/>
        <v>2252.5045</v>
      </c>
      <c r="M560" s="23">
        <f t="shared" si="148"/>
        <v>0</v>
      </c>
      <c r="N560" s="23">
        <v>21.35</v>
      </c>
      <c r="O560" s="63">
        <f t="shared" si="135"/>
        <v>9.7939236491523859E-5</v>
      </c>
      <c r="P560" s="1"/>
    </row>
    <row r="561" spans="2:16" ht="47.25" x14ac:dyDescent="0.2">
      <c r="B561" s="8" t="s">
        <v>775</v>
      </c>
      <c r="C561" s="10">
        <v>95879</v>
      </c>
      <c r="D561" s="7" t="s">
        <v>960</v>
      </c>
      <c r="E561" s="8" t="s">
        <v>37</v>
      </c>
      <c r="F561" s="8" t="s">
        <v>19</v>
      </c>
      <c r="G561" s="4">
        <v>4229.95</v>
      </c>
      <c r="H561" s="4"/>
      <c r="I561" s="71">
        <v>1.05</v>
      </c>
      <c r="J561" s="71">
        <f t="shared" si="138"/>
        <v>0.22</v>
      </c>
      <c r="K561" s="71">
        <f t="shared" si="134"/>
        <v>1.27</v>
      </c>
      <c r="L561" s="23">
        <f t="shared" si="147"/>
        <v>5372.0365000000002</v>
      </c>
      <c r="M561" s="23">
        <f t="shared" si="148"/>
        <v>0</v>
      </c>
      <c r="N561" s="23">
        <v>21.35</v>
      </c>
      <c r="O561" s="63">
        <f t="shared" si="135"/>
        <v>2.335769598749295E-4</v>
      </c>
      <c r="P561" s="1"/>
    </row>
    <row r="562" spans="2:16" ht="47.25" x14ac:dyDescent="0.2">
      <c r="B562" s="8" t="s">
        <v>776</v>
      </c>
      <c r="C562" s="10">
        <v>93598</v>
      </c>
      <c r="D562" s="7" t="s">
        <v>15</v>
      </c>
      <c r="E562" s="8" t="s">
        <v>37</v>
      </c>
      <c r="F562" s="8" t="s">
        <v>19</v>
      </c>
      <c r="G562" s="4">
        <v>298.83999999999997</v>
      </c>
      <c r="H562" s="4"/>
      <c r="I562" s="71">
        <v>1.1399999999999999</v>
      </c>
      <c r="J562" s="71">
        <f t="shared" si="138"/>
        <v>0.24</v>
      </c>
      <c r="K562" s="71">
        <f t="shared" si="134"/>
        <v>1.38</v>
      </c>
      <c r="L562" s="23">
        <f t="shared" si="147"/>
        <v>412.39919999999995</v>
      </c>
      <c r="M562" s="23">
        <f t="shared" si="148"/>
        <v>0</v>
      </c>
      <c r="N562" s="23">
        <v>21.35</v>
      </c>
      <c r="O562" s="63">
        <f t="shared" si="135"/>
        <v>1.7931179617050815E-5</v>
      </c>
      <c r="P562" s="1"/>
    </row>
    <row r="563" spans="2:16" ht="78.75" x14ac:dyDescent="0.2">
      <c r="B563" s="8" t="s">
        <v>777</v>
      </c>
      <c r="C563" s="10">
        <v>102276</v>
      </c>
      <c r="D563" s="12" t="s">
        <v>945</v>
      </c>
      <c r="E563" s="8" t="s">
        <v>37</v>
      </c>
      <c r="F563" s="8" t="s">
        <v>70</v>
      </c>
      <c r="G563" s="4">
        <v>502.99</v>
      </c>
      <c r="H563" s="4"/>
      <c r="I563" s="5">
        <v>9.86</v>
      </c>
      <c r="J563" s="5">
        <f t="shared" si="138"/>
        <v>2.1</v>
      </c>
      <c r="K563" s="5">
        <f t="shared" si="134"/>
        <v>11.959999999999999</v>
      </c>
      <c r="L563" s="23">
        <f t="shared" si="147"/>
        <v>6015.7603999999992</v>
      </c>
      <c r="M563" s="23">
        <f t="shared" si="148"/>
        <v>0</v>
      </c>
      <c r="N563" s="23">
        <v>21.35</v>
      </c>
      <c r="O563" s="63">
        <f t="shared" si="135"/>
        <v>2.6156617245024107E-4</v>
      </c>
      <c r="P563" s="1"/>
    </row>
    <row r="564" spans="2:16" ht="78.75" x14ac:dyDescent="0.2">
      <c r="B564" s="8" t="s">
        <v>778</v>
      </c>
      <c r="C564" s="10">
        <v>102307</v>
      </c>
      <c r="D564" s="12" t="s">
        <v>827</v>
      </c>
      <c r="E564" s="8" t="s">
        <v>37</v>
      </c>
      <c r="F564" s="8" t="s">
        <v>70</v>
      </c>
      <c r="G564" s="4">
        <v>100.6</v>
      </c>
      <c r="H564" s="4"/>
      <c r="I564" s="5">
        <v>10.94</v>
      </c>
      <c r="J564" s="5">
        <f t="shared" si="138"/>
        <v>2.33</v>
      </c>
      <c r="K564" s="5">
        <f t="shared" si="134"/>
        <v>13.27</v>
      </c>
      <c r="L564" s="23">
        <f t="shared" si="147"/>
        <v>1334.962</v>
      </c>
      <c r="M564" s="23">
        <f t="shared" si="148"/>
        <v>0</v>
      </c>
      <c r="N564" s="23">
        <v>21.35</v>
      </c>
      <c r="O564" s="63">
        <f t="shared" si="135"/>
        <v>5.8044349756103781E-5</v>
      </c>
      <c r="P564" s="1"/>
    </row>
    <row r="565" spans="2:16" ht="78.75" x14ac:dyDescent="0.2">
      <c r="B565" s="8" t="s">
        <v>779</v>
      </c>
      <c r="C565" s="10">
        <v>93367</v>
      </c>
      <c r="D565" s="12" t="s">
        <v>834</v>
      </c>
      <c r="E565" s="8" t="s">
        <v>37</v>
      </c>
      <c r="F565" s="8" t="s">
        <v>70</v>
      </c>
      <c r="G565" s="4">
        <v>157.19</v>
      </c>
      <c r="H565" s="4"/>
      <c r="I565" s="5">
        <v>15.86</v>
      </c>
      <c r="J565" s="5">
        <f t="shared" si="138"/>
        <v>3.38</v>
      </c>
      <c r="K565" s="5">
        <f t="shared" si="134"/>
        <v>19.239999999999998</v>
      </c>
      <c r="L565" s="23">
        <f t="shared" si="147"/>
        <v>3024.3355999999999</v>
      </c>
      <c r="M565" s="23">
        <f t="shared" si="148"/>
        <v>0</v>
      </c>
      <c r="N565" s="23">
        <v>21.35</v>
      </c>
      <c r="O565" s="63">
        <f t="shared" si="135"/>
        <v>1.3149856950702416E-4</v>
      </c>
      <c r="P565" s="1"/>
    </row>
    <row r="566" spans="2:16" ht="78.75" x14ac:dyDescent="0.2">
      <c r="B566" s="8" t="s">
        <v>780</v>
      </c>
      <c r="C566" s="10">
        <v>100995</v>
      </c>
      <c r="D566" s="12" t="s">
        <v>836</v>
      </c>
      <c r="E566" s="8" t="s">
        <v>37</v>
      </c>
      <c r="F566" s="8" t="s">
        <v>76</v>
      </c>
      <c r="G566" s="4">
        <v>863.94</v>
      </c>
      <c r="H566" s="4"/>
      <c r="I566" s="5">
        <v>3.21</v>
      </c>
      <c r="J566" s="5">
        <f t="shared" si="138"/>
        <v>0.68</v>
      </c>
      <c r="K566" s="5">
        <f t="shared" si="134"/>
        <v>3.89</v>
      </c>
      <c r="L566" s="23">
        <f t="shared" si="147"/>
        <v>3360.7266000000004</v>
      </c>
      <c r="M566" s="23">
        <f t="shared" si="148"/>
        <v>0</v>
      </c>
      <c r="N566" s="23">
        <v>21.35</v>
      </c>
      <c r="O566" s="63">
        <f t="shared" si="135"/>
        <v>1.4612490108710323E-4</v>
      </c>
      <c r="P566" s="1"/>
    </row>
    <row r="567" spans="2:16" ht="47.25" x14ac:dyDescent="0.2">
      <c r="B567" s="8" t="s">
        <v>781</v>
      </c>
      <c r="C567" s="10">
        <v>95879</v>
      </c>
      <c r="D567" s="7" t="s">
        <v>960</v>
      </c>
      <c r="E567" s="8" t="s">
        <v>37</v>
      </c>
      <c r="F567" s="8" t="s">
        <v>19</v>
      </c>
      <c r="G567" s="4">
        <v>10539.99</v>
      </c>
      <c r="H567" s="4"/>
      <c r="I567" s="71">
        <v>1.05</v>
      </c>
      <c r="J567" s="71">
        <f t="shared" si="138"/>
        <v>0.22</v>
      </c>
      <c r="K567" s="71">
        <f t="shared" si="134"/>
        <v>1.27</v>
      </c>
      <c r="L567" s="23">
        <f t="shared" si="147"/>
        <v>13385.7873</v>
      </c>
      <c r="M567" s="23">
        <f t="shared" si="148"/>
        <v>0</v>
      </c>
      <c r="N567" s="23">
        <v>21.35</v>
      </c>
      <c r="O567" s="63">
        <f t="shared" si="135"/>
        <v>5.8201605723759333E-4</v>
      </c>
      <c r="P567" s="1"/>
    </row>
    <row r="568" spans="2:16" ht="47.25" x14ac:dyDescent="0.2">
      <c r="B568" s="8" t="s">
        <v>782</v>
      </c>
      <c r="C568" s="10">
        <v>93598</v>
      </c>
      <c r="D568" s="7" t="s">
        <v>15</v>
      </c>
      <c r="E568" s="8" t="s">
        <v>37</v>
      </c>
      <c r="F568" s="8" t="s">
        <v>19</v>
      </c>
      <c r="G568" s="4">
        <v>1287.18</v>
      </c>
      <c r="H568" s="4"/>
      <c r="I568" s="71">
        <v>1.1399999999999999</v>
      </c>
      <c r="J568" s="71">
        <f t="shared" si="138"/>
        <v>0.24</v>
      </c>
      <c r="K568" s="71">
        <f t="shared" si="134"/>
        <v>1.38</v>
      </c>
      <c r="L568" s="23">
        <f t="shared" si="147"/>
        <v>1776.3083999999999</v>
      </c>
      <c r="M568" s="23">
        <f t="shared" si="148"/>
        <v>0</v>
      </c>
      <c r="N568" s="23">
        <v>21.35</v>
      </c>
      <c r="O568" s="63">
        <f t="shared" si="135"/>
        <v>7.7234158009220562E-5</v>
      </c>
      <c r="P568" s="1"/>
    </row>
    <row r="569" spans="2:16" ht="31.5" x14ac:dyDescent="0.2">
      <c r="B569" s="8" t="s">
        <v>783</v>
      </c>
      <c r="C569" s="31" t="s">
        <v>818</v>
      </c>
      <c r="D569" s="7" t="s">
        <v>80</v>
      </c>
      <c r="E569" s="31" t="s">
        <v>814</v>
      </c>
      <c r="F569" s="8" t="s">
        <v>76</v>
      </c>
      <c r="G569" s="5"/>
      <c r="H569" s="5">
        <v>863.94</v>
      </c>
      <c r="I569" s="71">
        <v>28.8</v>
      </c>
      <c r="J569" s="71">
        <f t="shared" si="138"/>
        <v>4.4000000000000004</v>
      </c>
      <c r="K569" s="71">
        <f t="shared" si="134"/>
        <v>33.200000000000003</v>
      </c>
      <c r="L569" s="23">
        <f t="shared" si="147"/>
        <v>0</v>
      </c>
      <c r="M569" s="23">
        <f t="shared" si="148"/>
        <v>28682.808000000005</v>
      </c>
      <c r="N569" s="23">
        <v>15.28</v>
      </c>
      <c r="O569" s="63">
        <f t="shared" si="135"/>
        <v>1.2471328319002128E-3</v>
      </c>
    </row>
    <row r="570" spans="2:16" x14ac:dyDescent="0.2">
      <c r="B570" s="41" t="s">
        <v>784</v>
      </c>
      <c r="C570" s="41"/>
      <c r="D570" s="42" t="s">
        <v>785</v>
      </c>
      <c r="E570" s="41"/>
      <c r="F570" s="41"/>
      <c r="G570" s="43"/>
      <c r="H570" s="43"/>
      <c r="I570" s="18"/>
      <c r="J570" s="18">
        <f t="shared" si="138"/>
        <v>0</v>
      </c>
      <c r="K570" s="18">
        <f t="shared" si="134"/>
        <v>0</v>
      </c>
      <c r="L570" s="44">
        <f>SUM(L571:L577)</f>
        <v>1459428.2493</v>
      </c>
      <c r="M570" s="44">
        <f>SUM(M571:M577)</f>
        <v>0</v>
      </c>
      <c r="N570" s="44"/>
      <c r="O570" s="66">
        <f t="shared" si="135"/>
        <v>6.345616110893601E-2</v>
      </c>
      <c r="P570" s="1"/>
    </row>
    <row r="571" spans="2:16" ht="47.25" x14ac:dyDescent="0.2">
      <c r="B571" s="8" t="s">
        <v>786</v>
      </c>
      <c r="C571" s="36">
        <v>44523</v>
      </c>
      <c r="D571" s="7" t="s">
        <v>4</v>
      </c>
      <c r="E571" s="8" t="s">
        <v>37</v>
      </c>
      <c r="F571" s="8" t="s">
        <v>149</v>
      </c>
      <c r="G571" s="4">
        <v>388.11</v>
      </c>
      <c r="H571" s="4"/>
      <c r="I571" s="72">
        <v>3238.69</v>
      </c>
      <c r="J571" s="72">
        <f t="shared" si="138"/>
        <v>494.87</v>
      </c>
      <c r="K571" s="72">
        <f t="shared" si="134"/>
        <v>3733.56</v>
      </c>
      <c r="L571" s="23">
        <f t="shared" ref="L571:L577" si="149">K571*G571</f>
        <v>1449031.9716</v>
      </c>
      <c r="M571" s="23">
        <f t="shared" ref="M571:M577" si="150">K571*H571</f>
        <v>0</v>
      </c>
      <c r="N571" s="23">
        <v>15.28</v>
      </c>
      <c r="O571" s="70">
        <f t="shared" si="135"/>
        <v>6.3004129381455831E-2</v>
      </c>
    </row>
    <row r="572" spans="2:16" ht="47.25" x14ac:dyDescent="0.2">
      <c r="B572" s="8" t="s">
        <v>787</v>
      </c>
      <c r="C572" s="10">
        <v>90747</v>
      </c>
      <c r="D572" s="7" t="s">
        <v>998</v>
      </c>
      <c r="E572" s="8" t="s">
        <v>37</v>
      </c>
      <c r="F572" s="8" t="s">
        <v>149</v>
      </c>
      <c r="G572" s="4">
        <v>388.11</v>
      </c>
      <c r="H572" s="4"/>
      <c r="I572" s="71">
        <v>12.82</v>
      </c>
      <c r="J572" s="71">
        <f t="shared" si="138"/>
        <v>2.73</v>
      </c>
      <c r="K572" s="71">
        <f t="shared" si="134"/>
        <v>15.55</v>
      </c>
      <c r="L572" s="23">
        <f t="shared" si="149"/>
        <v>6035.1105000000007</v>
      </c>
      <c r="M572" s="23">
        <f t="shared" si="150"/>
        <v>0</v>
      </c>
      <c r="N572" s="23">
        <v>21.35</v>
      </c>
      <c r="O572" s="63">
        <f t="shared" si="135"/>
        <v>2.6240751772614834E-4</v>
      </c>
      <c r="P572" s="1"/>
    </row>
    <row r="573" spans="2:16" ht="47.25" x14ac:dyDescent="0.2">
      <c r="B573" s="8" t="s">
        <v>788</v>
      </c>
      <c r="C573" s="10">
        <v>94964</v>
      </c>
      <c r="D573" s="12" t="s">
        <v>839</v>
      </c>
      <c r="E573" s="8" t="s">
        <v>37</v>
      </c>
      <c r="F573" s="8" t="s">
        <v>70</v>
      </c>
      <c r="G573" s="4">
        <v>1.2</v>
      </c>
      <c r="H573" s="4"/>
      <c r="I573" s="5">
        <v>352.31</v>
      </c>
      <c r="J573" s="5">
        <f t="shared" si="138"/>
        <v>75.209999999999994</v>
      </c>
      <c r="K573" s="5">
        <f t="shared" si="134"/>
        <v>427.52</v>
      </c>
      <c r="L573" s="23">
        <f t="shared" si="149"/>
        <v>513.024</v>
      </c>
      <c r="M573" s="23">
        <f t="shared" si="150"/>
        <v>0</v>
      </c>
      <c r="N573" s="23">
        <v>21.35</v>
      </c>
      <c r="O573" s="63">
        <f t="shared" si="135"/>
        <v>2.2306361146815703E-5</v>
      </c>
      <c r="P573" s="1"/>
    </row>
    <row r="574" spans="2:16" ht="47.25" x14ac:dyDescent="0.2">
      <c r="B574" s="8" t="s">
        <v>789</v>
      </c>
      <c r="C574" s="10">
        <v>92265</v>
      </c>
      <c r="D574" s="12" t="s">
        <v>946</v>
      </c>
      <c r="E574" s="8" t="s">
        <v>37</v>
      </c>
      <c r="F574" s="8" t="s">
        <v>38</v>
      </c>
      <c r="G574" s="4">
        <v>5.04</v>
      </c>
      <c r="H574" s="4"/>
      <c r="I574" s="5">
        <v>108.89</v>
      </c>
      <c r="J574" s="5">
        <f t="shared" si="138"/>
        <v>23.24</v>
      </c>
      <c r="K574" s="5">
        <f t="shared" si="134"/>
        <v>132.13</v>
      </c>
      <c r="L574" s="23">
        <f t="shared" si="149"/>
        <v>665.93520000000001</v>
      </c>
      <c r="M574" s="23">
        <f t="shared" si="150"/>
        <v>0</v>
      </c>
      <c r="N574" s="23">
        <v>21.35</v>
      </c>
      <c r="O574" s="63">
        <f t="shared" si="135"/>
        <v>2.8954963260153415E-5</v>
      </c>
      <c r="P574" s="1"/>
    </row>
    <row r="575" spans="2:16" ht="31.5" x14ac:dyDescent="0.2">
      <c r="B575" s="8" t="s">
        <v>790</v>
      </c>
      <c r="C575" s="31" t="s">
        <v>947</v>
      </c>
      <c r="D575" s="7" t="s">
        <v>791</v>
      </c>
      <c r="E575" s="31" t="s">
        <v>814</v>
      </c>
      <c r="F575" s="8" t="s">
        <v>28</v>
      </c>
      <c r="G575" s="4">
        <v>1.2</v>
      </c>
      <c r="H575" s="4"/>
      <c r="I575" s="5">
        <v>698.72</v>
      </c>
      <c r="J575" s="5">
        <f t="shared" si="138"/>
        <v>149.16999999999999</v>
      </c>
      <c r="K575" s="5">
        <f t="shared" si="134"/>
        <v>847.89</v>
      </c>
      <c r="L575" s="23">
        <f t="shared" si="149"/>
        <v>1017.468</v>
      </c>
      <c r="M575" s="23">
        <f t="shared" si="150"/>
        <v>0</v>
      </c>
      <c r="N575" s="23">
        <v>21.35</v>
      </c>
      <c r="O575" s="63">
        <f t="shared" si="135"/>
        <v>4.4239662595372302E-5</v>
      </c>
      <c r="P575" s="1"/>
    </row>
    <row r="576" spans="2:16" ht="31.5" x14ac:dyDescent="0.2">
      <c r="B576" s="8" t="s">
        <v>792</v>
      </c>
      <c r="C576" s="58">
        <v>804377</v>
      </c>
      <c r="D576" s="7" t="s">
        <v>793</v>
      </c>
      <c r="E576" s="8" t="s">
        <v>73</v>
      </c>
      <c r="F576" s="8" t="s">
        <v>53</v>
      </c>
      <c r="G576" s="4">
        <v>1</v>
      </c>
      <c r="H576" s="4"/>
      <c r="I576" s="5">
        <v>770.95</v>
      </c>
      <c r="J576" s="5">
        <f t="shared" si="138"/>
        <v>164.59</v>
      </c>
      <c r="K576" s="5">
        <f t="shared" si="134"/>
        <v>935.54000000000008</v>
      </c>
      <c r="L576" s="23">
        <f t="shared" si="149"/>
        <v>935.54000000000008</v>
      </c>
      <c r="M576" s="23">
        <f t="shared" si="150"/>
        <v>0</v>
      </c>
      <c r="N576" s="23">
        <v>21.35</v>
      </c>
      <c r="O576" s="63">
        <f t="shared" si="135"/>
        <v>4.0677420758662297E-5</v>
      </c>
      <c r="P576" s="1"/>
    </row>
    <row r="577" spans="2:16" ht="31.5" x14ac:dyDescent="0.2">
      <c r="B577" s="8" t="s">
        <v>794</v>
      </c>
      <c r="C577" s="10">
        <v>2003453</v>
      </c>
      <c r="D577" s="7" t="s">
        <v>795</v>
      </c>
      <c r="E577" s="8" t="s">
        <v>73</v>
      </c>
      <c r="F577" s="8" t="s">
        <v>53</v>
      </c>
      <c r="G577" s="4">
        <v>1</v>
      </c>
      <c r="H577" s="4"/>
      <c r="I577" s="5">
        <v>1012.94</v>
      </c>
      <c r="J577" s="5">
        <f t="shared" si="138"/>
        <v>216.26</v>
      </c>
      <c r="K577" s="5">
        <f t="shared" si="134"/>
        <v>1229.2</v>
      </c>
      <c r="L577" s="23">
        <f t="shared" si="149"/>
        <v>1229.2</v>
      </c>
      <c r="M577" s="23">
        <f t="shared" si="150"/>
        <v>0</v>
      </c>
      <c r="N577" s="23">
        <v>21.35</v>
      </c>
      <c r="O577" s="63">
        <f t="shared" si="135"/>
        <v>5.3445801993017604E-5</v>
      </c>
      <c r="P577" s="1"/>
    </row>
    <row r="578" spans="2:16" x14ac:dyDescent="0.2">
      <c r="B578" s="41" t="s">
        <v>796</v>
      </c>
      <c r="C578" s="41"/>
      <c r="D578" s="42" t="s">
        <v>797</v>
      </c>
      <c r="E578" s="41"/>
      <c r="F578" s="41"/>
      <c r="G578" s="43"/>
      <c r="H578" s="43"/>
      <c r="I578" s="18"/>
      <c r="J578" s="18">
        <f t="shared" si="138"/>
        <v>0</v>
      </c>
      <c r="K578" s="18">
        <f t="shared" si="134"/>
        <v>0</v>
      </c>
      <c r="L578" s="44">
        <f>SUM(L579:L585)</f>
        <v>3856.14</v>
      </c>
      <c r="M578" s="44">
        <f>SUM(M579:M585)</f>
        <v>1252.28</v>
      </c>
      <c r="N578" s="44"/>
      <c r="O578" s="66">
        <f t="shared" si="135"/>
        <v>2.2211487456652376E-4</v>
      </c>
      <c r="P578" s="1"/>
    </row>
    <row r="579" spans="2:16" ht="63" x14ac:dyDescent="0.2">
      <c r="B579" s="8" t="s">
        <v>798</v>
      </c>
      <c r="C579" s="10">
        <v>102738</v>
      </c>
      <c r="D579" s="12" t="s">
        <v>852</v>
      </c>
      <c r="E579" s="8" t="s">
        <v>37</v>
      </c>
      <c r="F579" s="8" t="s">
        <v>28</v>
      </c>
      <c r="G579" s="4">
        <v>1</v>
      </c>
      <c r="H579" s="4"/>
      <c r="I579" s="5">
        <v>1802.85</v>
      </c>
      <c r="J579" s="5">
        <f t="shared" si="138"/>
        <v>384.9</v>
      </c>
      <c r="K579" s="5">
        <f t="shared" si="134"/>
        <v>2187.75</v>
      </c>
      <c r="L579" s="23">
        <f t="shared" ref="L579:L584" si="151">K579*G579</f>
        <v>2187.75</v>
      </c>
      <c r="M579" s="23">
        <f t="shared" ref="M579:M584" si="152">K579*H579</f>
        <v>0</v>
      </c>
      <c r="N579" s="23">
        <v>21.35</v>
      </c>
      <c r="O579" s="63">
        <f t="shared" si="135"/>
        <v>9.5123701033374773E-5</v>
      </c>
      <c r="P579" s="1"/>
    </row>
    <row r="580" spans="2:16" ht="47.25" x14ac:dyDescent="0.2">
      <c r="B580" s="8" t="s">
        <v>799</v>
      </c>
      <c r="C580" s="10">
        <v>89446</v>
      </c>
      <c r="D580" s="12" t="s">
        <v>843</v>
      </c>
      <c r="E580" s="8" t="s">
        <v>37</v>
      </c>
      <c r="F580" s="8" t="s">
        <v>149</v>
      </c>
      <c r="G580" s="4">
        <v>16.5</v>
      </c>
      <c r="H580" s="4"/>
      <c r="I580" s="5">
        <v>4.51</v>
      </c>
      <c r="J580" s="5">
        <f t="shared" si="138"/>
        <v>0.96</v>
      </c>
      <c r="K580" s="5">
        <f t="shared" si="134"/>
        <v>5.47</v>
      </c>
      <c r="L580" s="23">
        <f t="shared" si="151"/>
        <v>90.254999999999995</v>
      </c>
      <c r="M580" s="23">
        <f t="shared" si="152"/>
        <v>0</v>
      </c>
      <c r="N580" s="23">
        <v>21.35</v>
      </c>
      <c r="O580" s="63">
        <f t="shared" si="135"/>
        <v>3.9243010566871168E-6</v>
      </c>
      <c r="P580" s="1"/>
    </row>
    <row r="581" spans="2:16" ht="47.25" x14ac:dyDescent="0.2">
      <c r="B581" s="8" t="s">
        <v>800</v>
      </c>
      <c r="C581" s="10">
        <v>89449</v>
      </c>
      <c r="D581" s="12" t="s">
        <v>844</v>
      </c>
      <c r="E581" s="8" t="s">
        <v>37</v>
      </c>
      <c r="F581" s="8" t="s">
        <v>149</v>
      </c>
      <c r="G581" s="4">
        <v>9</v>
      </c>
      <c r="H581" s="4"/>
      <c r="I581" s="5">
        <v>14.99</v>
      </c>
      <c r="J581" s="5">
        <f t="shared" si="138"/>
        <v>3.2</v>
      </c>
      <c r="K581" s="5">
        <f t="shared" si="134"/>
        <v>18.190000000000001</v>
      </c>
      <c r="L581" s="23">
        <f t="shared" si="151"/>
        <v>163.71</v>
      </c>
      <c r="M581" s="23">
        <f t="shared" si="152"/>
        <v>0</v>
      </c>
      <c r="N581" s="23">
        <v>21.35</v>
      </c>
      <c r="O581" s="63">
        <f t="shared" si="135"/>
        <v>7.1181355713284354E-6</v>
      </c>
      <c r="P581" s="1"/>
    </row>
    <row r="582" spans="2:16" ht="47.25" x14ac:dyDescent="0.2">
      <c r="B582" s="8" t="s">
        <v>801</v>
      </c>
      <c r="C582" s="10">
        <v>89450</v>
      </c>
      <c r="D582" s="12" t="s">
        <v>845</v>
      </c>
      <c r="E582" s="8" t="s">
        <v>37</v>
      </c>
      <c r="F582" s="8" t="s">
        <v>149</v>
      </c>
      <c r="G582" s="4">
        <v>7.5</v>
      </c>
      <c r="H582" s="4"/>
      <c r="I582" s="5">
        <v>23.93</v>
      </c>
      <c r="J582" s="5">
        <f t="shared" si="138"/>
        <v>5.0999999999999996</v>
      </c>
      <c r="K582" s="5">
        <f t="shared" si="134"/>
        <v>29.03</v>
      </c>
      <c r="L582" s="23">
        <f t="shared" si="151"/>
        <v>217.72500000000002</v>
      </c>
      <c r="M582" s="23">
        <f t="shared" si="152"/>
        <v>0</v>
      </c>
      <c r="N582" s="23">
        <v>21.35</v>
      </c>
      <c r="O582" s="63">
        <f t="shared" si="135"/>
        <v>9.4667159444596151E-6</v>
      </c>
      <c r="P582" s="1"/>
    </row>
    <row r="583" spans="2:16" ht="47.25" x14ac:dyDescent="0.2">
      <c r="B583" s="8" t="s">
        <v>802</v>
      </c>
      <c r="C583" s="10">
        <v>89451</v>
      </c>
      <c r="D583" s="12" t="s">
        <v>846</v>
      </c>
      <c r="E583" s="8" t="s">
        <v>37</v>
      </c>
      <c r="F583" s="8" t="s">
        <v>149</v>
      </c>
      <c r="G583" s="4">
        <v>13.5</v>
      </c>
      <c r="H583" s="4"/>
      <c r="I583" s="5">
        <v>38.82</v>
      </c>
      <c r="J583" s="5">
        <f t="shared" si="138"/>
        <v>8.2799999999999994</v>
      </c>
      <c r="K583" s="5">
        <f t="shared" si="134"/>
        <v>47.1</v>
      </c>
      <c r="L583" s="23">
        <f t="shared" si="151"/>
        <v>635.85</v>
      </c>
      <c r="M583" s="23">
        <f t="shared" si="152"/>
        <v>0</v>
      </c>
      <c r="N583" s="23">
        <v>21.35</v>
      </c>
      <c r="O583" s="63">
        <f t="shared" si="135"/>
        <v>2.7646854211894113E-5</v>
      </c>
      <c r="P583" s="1"/>
    </row>
    <row r="584" spans="2:16" ht="78.75" x14ac:dyDescent="0.2">
      <c r="B584" s="8" t="s">
        <v>803</v>
      </c>
      <c r="C584" s="8" t="s">
        <v>154</v>
      </c>
      <c r="D584" s="12" t="s">
        <v>847</v>
      </c>
      <c r="E584" s="8" t="s">
        <v>34</v>
      </c>
      <c r="F584" s="8" t="s">
        <v>149</v>
      </c>
      <c r="G584" s="4">
        <v>7.5</v>
      </c>
      <c r="H584" s="4"/>
      <c r="I584" s="5">
        <v>61.63</v>
      </c>
      <c r="J584" s="5">
        <f t="shared" si="138"/>
        <v>13.15</v>
      </c>
      <c r="K584" s="5">
        <f t="shared" si="134"/>
        <v>74.78</v>
      </c>
      <c r="L584" s="23">
        <f t="shared" si="151"/>
        <v>560.85</v>
      </c>
      <c r="M584" s="23">
        <f t="shared" si="152"/>
        <v>0</v>
      </c>
      <c r="N584" s="23">
        <v>21.35</v>
      </c>
      <c r="O584" s="63">
        <f t="shared" si="135"/>
        <v>2.4385842863475369E-5</v>
      </c>
      <c r="P584" s="1"/>
    </row>
    <row r="585" spans="2:16" ht="31.5" x14ac:dyDescent="0.2">
      <c r="B585" s="8" t="s">
        <v>804</v>
      </c>
      <c r="C585" s="31" t="s">
        <v>948</v>
      </c>
      <c r="D585" s="7" t="s">
        <v>805</v>
      </c>
      <c r="E585" s="31" t="s">
        <v>814</v>
      </c>
      <c r="F585" s="8" t="s">
        <v>53</v>
      </c>
      <c r="G585" s="4"/>
      <c r="H585" s="4">
        <v>4</v>
      </c>
      <c r="I585" s="5">
        <v>257.99</v>
      </c>
      <c r="J585" s="5">
        <f t="shared" si="138"/>
        <v>55.08</v>
      </c>
      <c r="K585" s="5">
        <f t="shared" si="134"/>
        <v>313.07</v>
      </c>
      <c r="L585" s="23">
        <f>K585*G585</f>
        <v>0</v>
      </c>
      <c r="M585" s="23">
        <f>K585*H585</f>
        <v>1252.28</v>
      </c>
      <c r="N585" s="23">
        <v>21.35</v>
      </c>
      <c r="O585" s="63">
        <f t="shared" si="135"/>
        <v>5.4449323885304332E-5</v>
      </c>
      <c r="P585" s="1"/>
    </row>
    <row r="586" spans="2:16" x14ac:dyDescent="0.2">
      <c r="B586" s="32" t="s">
        <v>806</v>
      </c>
      <c r="C586" s="32"/>
      <c r="D586" s="33" t="s">
        <v>807</v>
      </c>
      <c r="E586" s="32"/>
      <c r="F586" s="32"/>
      <c r="G586" s="35"/>
      <c r="H586" s="35"/>
      <c r="I586" s="16"/>
      <c r="J586" s="16">
        <f t="shared" si="138"/>
        <v>0</v>
      </c>
      <c r="K586" s="16">
        <f t="shared" ref="K586:K595" si="153">J586+I586</f>
        <v>0</v>
      </c>
      <c r="L586" s="34">
        <f>SUM(L587:L595)</f>
        <v>509280.60730000003</v>
      </c>
      <c r="M586" s="34">
        <f>SUM(M587:M595)</f>
        <v>18082.755300000001</v>
      </c>
      <c r="N586" s="34"/>
      <c r="O586" s="64">
        <f t="shared" ref="O586:O595" si="154">(M586+L586)/($M$596+$L$596)</f>
        <v>2.292983880238492E-2</v>
      </c>
      <c r="P586" s="1"/>
    </row>
    <row r="587" spans="2:16" ht="47.25" x14ac:dyDescent="0.2">
      <c r="B587" s="8" t="s">
        <v>808</v>
      </c>
      <c r="C587" s="10">
        <v>101126</v>
      </c>
      <c r="D587" s="7" t="s">
        <v>965</v>
      </c>
      <c r="E587" s="8" t="s">
        <v>37</v>
      </c>
      <c r="F587" s="8" t="s">
        <v>70</v>
      </c>
      <c r="G587" s="4"/>
      <c r="H587" s="4">
        <v>389.66</v>
      </c>
      <c r="I587" s="71">
        <v>10.07</v>
      </c>
      <c r="J587" s="71">
        <f t="shared" si="138"/>
        <v>2.14</v>
      </c>
      <c r="K587" s="71">
        <f t="shared" si="153"/>
        <v>12.21</v>
      </c>
      <c r="L587" s="23">
        <f t="shared" ref="L587:L595" si="155">K587*G587</f>
        <v>0</v>
      </c>
      <c r="M587" s="23">
        <f t="shared" ref="M587:M595" si="156">K587*H587</f>
        <v>4757.7486000000008</v>
      </c>
      <c r="N587" s="23">
        <v>21.35</v>
      </c>
      <c r="O587" s="63">
        <f t="shared" si="154"/>
        <v>2.0686762903364528E-4</v>
      </c>
      <c r="P587" s="1"/>
    </row>
    <row r="588" spans="2:16" ht="78.75" x14ac:dyDescent="0.2">
      <c r="B588" s="8" t="s">
        <v>809</v>
      </c>
      <c r="C588" s="10">
        <v>93367</v>
      </c>
      <c r="D588" s="12" t="s">
        <v>834</v>
      </c>
      <c r="E588" s="8" t="s">
        <v>37</v>
      </c>
      <c r="F588" s="8" t="s">
        <v>70</v>
      </c>
      <c r="G588" s="4"/>
      <c r="H588" s="4">
        <v>389.66</v>
      </c>
      <c r="I588" s="71">
        <v>15.86</v>
      </c>
      <c r="J588" s="71">
        <f t="shared" si="138"/>
        <v>3.38</v>
      </c>
      <c r="K588" s="71">
        <f t="shared" si="153"/>
        <v>19.239999999999998</v>
      </c>
      <c r="L588" s="23">
        <f t="shared" si="155"/>
        <v>0</v>
      </c>
      <c r="M588" s="23">
        <f t="shared" si="156"/>
        <v>7497.0583999999999</v>
      </c>
      <c r="N588" s="23">
        <v>21.35</v>
      </c>
      <c r="O588" s="63">
        <f t="shared" si="154"/>
        <v>3.2597323362877428E-4</v>
      </c>
      <c r="P588" s="1"/>
    </row>
    <row r="589" spans="2:16" x14ac:dyDescent="0.2">
      <c r="B589" s="8" t="s">
        <v>810</v>
      </c>
      <c r="C589" s="10">
        <v>5503041</v>
      </c>
      <c r="D589" s="7" t="s">
        <v>72</v>
      </c>
      <c r="E589" s="8" t="s">
        <v>73</v>
      </c>
      <c r="F589" s="8" t="s">
        <v>74</v>
      </c>
      <c r="G589" s="4"/>
      <c r="H589" s="4">
        <v>389.66</v>
      </c>
      <c r="I589" s="71">
        <v>6.11</v>
      </c>
      <c r="J589" s="71">
        <f t="shared" si="138"/>
        <v>1.3</v>
      </c>
      <c r="K589" s="71">
        <f t="shared" si="153"/>
        <v>7.41</v>
      </c>
      <c r="L589" s="23">
        <f t="shared" si="155"/>
        <v>0</v>
      </c>
      <c r="M589" s="23">
        <f t="shared" si="156"/>
        <v>2887.3806000000004</v>
      </c>
      <c r="N589" s="23">
        <v>21.35</v>
      </c>
      <c r="O589" s="63">
        <f t="shared" si="154"/>
        <v>1.2554374538405498E-4</v>
      </c>
      <c r="P589" s="1"/>
    </row>
    <row r="590" spans="2:16" ht="63" x14ac:dyDescent="0.2">
      <c r="B590" s="8" t="s">
        <v>811</v>
      </c>
      <c r="C590" s="10">
        <v>100995</v>
      </c>
      <c r="D590" s="7" t="s">
        <v>972</v>
      </c>
      <c r="E590" s="8" t="s">
        <v>37</v>
      </c>
      <c r="F590" s="8" t="s">
        <v>76</v>
      </c>
      <c r="G590" s="4"/>
      <c r="H590" s="4">
        <v>755.93</v>
      </c>
      <c r="I590" s="71">
        <v>3.21</v>
      </c>
      <c r="J590" s="71">
        <f t="shared" ref="J590:J595" si="157">TRUNC((N590/100)*I590,2)</f>
        <v>0.68</v>
      </c>
      <c r="K590" s="71">
        <f t="shared" si="153"/>
        <v>3.89</v>
      </c>
      <c r="L590" s="23">
        <f t="shared" si="155"/>
        <v>0</v>
      </c>
      <c r="M590" s="23">
        <f t="shared" si="156"/>
        <v>2940.5677000000001</v>
      </c>
      <c r="N590" s="23">
        <v>21.35</v>
      </c>
      <c r="O590" s="63">
        <f t="shared" si="154"/>
        <v>1.2785632853991473E-4</v>
      </c>
      <c r="P590" s="1"/>
    </row>
    <row r="591" spans="2:16" ht="47.25" x14ac:dyDescent="0.2">
      <c r="B591" s="8" t="s">
        <v>12</v>
      </c>
      <c r="C591" s="10">
        <v>93598</v>
      </c>
      <c r="D591" s="12" t="s">
        <v>15</v>
      </c>
      <c r="E591" s="8" t="s">
        <v>37</v>
      </c>
      <c r="F591" s="8" t="s">
        <v>19</v>
      </c>
      <c r="G591" s="6">
        <v>854.2</v>
      </c>
      <c r="H591" s="6"/>
      <c r="I591" s="71">
        <v>1.1399999999999999</v>
      </c>
      <c r="J591" s="71">
        <f t="shared" si="157"/>
        <v>0.24</v>
      </c>
      <c r="K591" s="71">
        <f t="shared" si="153"/>
        <v>1.38</v>
      </c>
      <c r="L591" s="23">
        <f t="shared" si="155"/>
        <v>1178.796</v>
      </c>
      <c r="M591" s="23">
        <f t="shared" si="156"/>
        <v>0</v>
      </c>
      <c r="N591" s="23">
        <v>21.35</v>
      </c>
      <c r="O591" s="63">
        <f t="shared" si="154"/>
        <v>5.1254228446274959E-5</v>
      </c>
      <c r="P591" s="1"/>
    </row>
    <row r="592" spans="2:16" ht="47.25" x14ac:dyDescent="0.2">
      <c r="B592" s="8" t="s">
        <v>13</v>
      </c>
      <c r="C592" s="10">
        <v>94995</v>
      </c>
      <c r="D592" s="12" t="s">
        <v>17</v>
      </c>
      <c r="E592" s="8" t="s">
        <v>37</v>
      </c>
      <c r="F592" s="8" t="s">
        <v>20</v>
      </c>
      <c r="G592" s="6">
        <v>3896.55</v>
      </c>
      <c r="H592" s="6"/>
      <c r="I592" s="71">
        <v>71.95</v>
      </c>
      <c r="J592" s="71">
        <f t="shared" si="157"/>
        <v>15.36</v>
      </c>
      <c r="K592" s="71">
        <f t="shared" si="153"/>
        <v>87.31</v>
      </c>
      <c r="L592" s="23">
        <f t="shared" si="155"/>
        <v>340207.78050000005</v>
      </c>
      <c r="M592" s="23">
        <f t="shared" si="156"/>
        <v>0</v>
      </c>
      <c r="N592" s="23">
        <v>21.35</v>
      </c>
      <c r="O592" s="63">
        <f t="shared" si="154"/>
        <v>1.4792285773744711E-2</v>
      </c>
      <c r="P592" s="1"/>
    </row>
    <row r="593" spans="2:16" ht="31.5" x14ac:dyDescent="0.2">
      <c r="B593" s="8" t="s">
        <v>14</v>
      </c>
      <c r="C593" s="10" t="s">
        <v>18</v>
      </c>
      <c r="D593" s="12" t="s">
        <v>16</v>
      </c>
      <c r="E593" s="8" t="s">
        <v>34</v>
      </c>
      <c r="F593" s="8" t="s">
        <v>20</v>
      </c>
      <c r="G593" s="6">
        <v>3896.55</v>
      </c>
      <c r="H593" s="6"/>
      <c r="I593" s="71">
        <v>4.7300000000000004</v>
      </c>
      <c r="J593" s="71">
        <f t="shared" si="157"/>
        <v>1</v>
      </c>
      <c r="K593" s="71">
        <f t="shared" si="153"/>
        <v>5.73</v>
      </c>
      <c r="L593" s="23">
        <f t="shared" si="155"/>
        <v>22327.231500000002</v>
      </c>
      <c r="M593" s="23">
        <f t="shared" si="156"/>
        <v>0</v>
      </c>
      <c r="N593" s="23">
        <v>21.35</v>
      </c>
      <c r="O593" s="63">
        <f t="shared" si="154"/>
        <v>9.7079140400363288E-4</v>
      </c>
      <c r="P593" s="1"/>
    </row>
    <row r="594" spans="2:16" ht="31.5" x14ac:dyDescent="0.2">
      <c r="B594" s="8" t="s">
        <v>812</v>
      </c>
      <c r="C594" s="10">
        <v>104658</v>
      </c>
      <c r="D594" s="7" t="s">
        <v>984</v>
      </c>
      <c r="E594" s="8" t="s">
        <v>37</v>
      </c>
      <c r="F594" s="8" t="s">
        <v>38</v>
      </c>
      <c r="G594" s="4">
        <v>469.61</v>
      </c>
      <c r="H594" s="4"/>
      <c r="I594" s="71">
        <v>99.76</v>
      </c>
      <c r="J594" s="71">
        <f t="shared" si="157"/>
        <v>21.29</v>
      </c>
      <c r="K594" s="71">
        <f t="shared" si="153"/>
        <v>121.05000000000001</v>
      </c>
      <c r="L594" s="23">
        <f t="shared" si="155"/>
        <v>56846.29050000001</v>
      </c>
      <c r="M594" s="23">
        <f t="shared" si="156"/>
        <v>0</v>
      </c>
      <c r="N594" s="23">
        <v>21.35</v>
      </c>
      <c r="O594" s="63">
        <f t="shared" si="154"/>
        <v>2.4716853124801159E-3</v>
      </c>
    </row>
    <row r="595" spans="2:16" ht="31.5" x14ac:dyDescent="0.2">
      <c r="B595" s="8" t="s">
        <v>813</v>
      </c>
      <c r="C595" s="10">
        <v>5214002</v>
      </c>
      <c r="D595" s="7" t="s">
        <v>311</v>
      </c>
      <c r="E595" s="8" t="s">
        <v>73</v>
      </c>
      <c r="F595" s="8" t="s">
        <v>10</v>
      </c>
      <c r="G595" s="4">
        <v>3600.67</v>
      </c>
      <c r="H595" s="4"/>
      <c r="I595" s="5">
        <v>20.309999999999999</v>
      </c>
      <c r="J595" s="5">
        <f t="shared" si="157"/>
        <v>4.33</v>
      </c>
      <c r="K595" s="5">
        <f t="shared" si="153"/>
        <v>24.64</v>
      </c>
      <c r="L595" s="23">
        <f t="shared" si="155"/>
        <v>88720.508800000011</v>
      </c>
      <c r="M595" s="23">
        <f t="shared" si="156"/>
        <v>0</v>
      </c>
      <c r="N595" s="23">
        <v>21.35</v>
      </c>
      <c r="O595" s="63">
        <f t="shared" si="154"/>
        <v>3.8575811471238011E-3</v>
      </c>
      <c r="P595" s="1"/>
    </row>
    <row r="596" spans="2:16" x14ac:dyDescent="0.2">
      <c r="B596" s="22"/>
      <c r="C596" s="22"/>
      <c r="D596" s="59"/>
      <c r="E596" s="22"/>
      <c r="F596" s="22"/>
      <c r="G596" s="60"/>
      <c r="H596" s="60"/>
      <c r="K596" s="117" t="s">
        <v>949</v>
      </c>
      <c r="L596" s="61">
        <f>L205+L28+L20+L13+L11+L8</f>
        <v>18605569.128500003</v>
      </c>
      <c r="M596" s="61">
        <f>M205+M28+M20+M13+M11+M8</f>
        <v>4393430.8708000006</v>
      </c>
    </row>
    <row r="600" spans="2:16" x14ac:dyDescent="0.2">
      <c r="M600" s="61">
        <f>M596+L596</f>
        <v>22998999.999300003</v>
      </c>
    </row>
    <row r="1047045" spans="7:8" x14ac:dyDescent="0.2">
      <c r="G1047045" s="9"/>
      <c r="H1047045" s="107"/>
    </row>
  </sheetData>
  <autoFilter ref="B8:P596" xr:uid="{00000000-0001-0000-0000-000000000000}"/>
  <mergeCells count="16">
    <mergeCell ref="D3:H3"/>
    <mergeCell ref="D4:H4"/>
    <mergeCell ref="J3:L3"/>
    <mergeCell ref="J4:L4"/>
    <mergeCell ref="M3:O4"/>
    <mergeCell ref="B5:O5"/>
    <mergeCell ref="F6:F7"/>
    <mergeCell ref="D6:D7"/>
    <mergeCell ref="B6:B7"/>
    <mergeCell ref="I6:K6"/>
    <mergeCell ref="M6:M7"/>
    <mergeCell ref="N6:N7"/>
    <mergeCell ref="O6:O7"/>
    <mergeCell ref="G6:G7"/>
    <mergeCell ref="L6:L7"/>
    <mergeCell ref="H6:H7"/>
  </mergeCells>
  <pageMargins left="0.70866141732283472" right="0.70866141732283472" top="0.74803149606299213" bottom="1.64" header="0.31496062992125984" footer="0.31496062992125984"/>
  <pageSetup paperSize="9" scale="39" fitToHeight="0" orientation="portrait" r:id="rId1"/>
  <headerFooter>
    <oddFooter>&amp;C&amp;"Aptos Narrow,Regular"Página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6FA7-6657-4ECF-85AA-DF353736CF0A}">
  <sheetPr>
    <outlinePr summaryBelow="0"/>
    <pageSetUpPr fitToPage="1"/>
  </sheetPr>
  <dimension ref="A1:AC45"/>
  <sheetViews>
    <sheetView tabSelected="1" view="pageBreakPreview" topLeftCell="A4" zoomScale="93" zoomScaleNormal="100" zoomScaleSheetLayoutView="93" workbookViewId="0">
      <selection activeCell="G50" sqref="G50"/>
    </sheetView>
  </sheetViews>
  <sheetFormatPr defaultColWidth="10.6640625" defaultRowHeight="12.75" x14ac:dyDescent="0.2"/>
  <cols>
    <col min="1" max="1" width="9" style="73" bestFit="1" customWidth="1"/>
    <col min="2" max="2" width="42.5" style="73" customWidth="1"/>
    <col min="3" max="3" width="20.6640625" style="73" bestFit="1" customWidth="1"/>
    <col min="4" max="4" width="20.83203125" style="73" bestFit="1" customWidth="1"/>
    <col min="5" max="5" width="17" style="73" bestFit="1" customWidth="1"/>
    <col min="6" max="6" width="17" style="73" customWidth="1"/>
    <col min="7" max="7" width="19" style="73" bestFit="1" customWidth="1"/>
    <col min="8" max="8" width="19" style="73" customWidth="1"/>
    <col min="9" max="9" width="19" style="73" bestFit="1" customWidth="1"/>
    <col min="10" max="10" width="19" style="73" customWidth="1"/>
    <col min="11" max="11" width="19" style="73" bestFit="1" customWidth="1"/>
    <col min="12" max="12" width="19" style="73" customWidth="1"/>
    <col min="13" max="13" width="19" style="73" bestFit="1" customWidth="1"/>
    <col min="14" max="14" width="19" style="73" customWidth="1"/>
    <col min="15" max="15" width="19" style="73" bestFit="1" customWidth="1"/>
    <col min="16" max="16" width="19" style="73" customWidth="1"/>
    <col min="17" max="17" width="19" style="73" bestFit="1" customWidth="1"/>
    <col min="18" max="18" width="19" style="73" customWidth="1"/>
    <col min="19" max="19" width="19" style="73" bestFit="1" customWidth="1"/>
    <col min="20" max="20" width="19" style="73" customWidth="1"/>
    <col min="21" max="21" width="19" style="73" bestFit="1" customWidth="1"/>
    <col min="22" max="22" width="19" style="73" customWidth="1"/>
    <col min="23" max="23" width="19" style="73" bestFit="1" customWidth="1"/>
    <col min="24" max="24" width="19" style="73" customWidth="1"/>
    <col min="25" max="25" width="19" style="73" bestFit="1" customWidth="1"/>
    <col min="26" max="26" width="19" style="73" customWidth="1"/>
    <col min="27" max="28" width="19" style="73" bestFit="1" customWidth="1"/>
    <col min="29" max="29" width="15.5" style="73" bestFit="1" customWidth="1"/>
    <col min="30" max="16384" width="10.6640625" style="73"/>
  </cols>
  <sheetData>
    <row r="1" spans="1:29" ht="69" customHeight="1" x14ac:dyDescent="0.25">
      <c r="A1" s="95"/>
      <c r="B1" s="95"/>
      <c r="C1" s="118" t="s">
        <v>1051</v>
      </c>
      <c r="D1" s="119"/>
      <c r="E1" s="96" t="s">
        <v>1072</v>
      </c>
      <c r="F1" s="96"/>
      <c r="G1" s="96"/>
      <c r="H1" s="96"/>
      <c r="I1" s="96"/>
      <c r="J1" s="96"/>
      <c r="K1" s="96" t="s">
        <v>1072</v>
      </c>
      <c r="L1" s="96"/>
      <c r="M1" s="96"/>
      <c r="N1" s="96"/>
      <c r="O1" s="96"/>
      <c r="P1" s="96"/>
      <c r="Q1" s="96" t="s">
        <v>1072</v>
      </c>
      <c r="R1" s="96"/>
      <c r="S1" s="96"/>
      <c r="T1" s="96"/>
      <c r="U1" s="96"/>
      <c r="V1" s="96"/>
      <c r="W1" s="96" t="s">
        <v>1072</v>
      </c>
      <c r="X1" s="96"/>
      <c r="Y1" s="96"/>
      <c r="Z1" s="96"/>
      <c r="AA1" s="96"/>
      <c r="AB1" s="96"/>
      <c r="AC1" s="78"/>
    </row>
    <row r="2" spans="1:29" ht="15" customHeight="1" x14ac:dyDescent="0.25">
      <c r="A2" s="96" t="s">
        <v>1052</v>
      </c>
      <c r="B2" s="96" t="s">
        <v>1073</v>
      </c>
      <c r="C2" s="120" t="s">
        <v>1085</v>
      </c>
      <c r="D2" s="120" t="s">
        <v>1086</v>
      </c>
      <c r="E2" s="123" t="s">
        <v>1053</v>
      </c>
      <c r="F2" s="123"/>
      <c r="G2" s="123"/>
      <c r="H2" s="123"/>
      <c r="I2" s="123"/>
      <c r="J2" s="123"/>
      <c r="K2" s="123" t="s">
        <v>1053</v>
      </c>
      <c r="L2" s="123"/>
      <c r="M2" s="123"/>
      <c r="N2" s="123"/>
      <c r="O2" s="123"/>
      <c r="P2" s="123"/>
      <c r="Q2" s="123" t="s">
        <v>1053</v>
      </c>
      <c r="R2" s="123"/>
      <c r="S2" s="123"/>
      <c r="T2" s="123"/>
      <c r="U2" s="123"/>
      <c r="V2" s="123"/>
      <c r="W2" s="123" t="s">
        <v>1053</v>
      </c>
      <c r="X2" s="123"/>
      <c r="Y2" s="123"/>
      <c r="Z2" s="123"/>
      <c r="AA2" s="123"/>
      <c r="AB2" s="123"/>
      <c r="AC2" s="78"/>
    </row>
    <row r="3" spans="1:29" ht="12.75" customHeight="1" x14ac:dyDescent="0.25">
      <c r="A3" s="96"/>
      <c r="B3" s="96"/>
      <c r="C3" s="121"/>
      <c r="D3" s="121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78"/>
    </row>
    <row r="4" spans="1:29" ht="12.75" customHeight="1" x14ac:dyDescent="0.25">
      <c r="A4" s="77"/>
      <c r="B4" s="77"/>
      <c r="C4" s="121"/>
      <c r="D4" s="121"/>
      <c r="E4" s="80" t="s">
        <v>1087</v>
      </c>
      <c r="F4" s="80" t="s">
        <v>1088</v>
      </c>
      <c r="G4" s="80" t="s">
        <v>1087</v>
      </c>
      <c r="H4" s="80" t="s">
        <v>1088</v>
      </c>
      <c r="I4" s="80" t="s">
        <v>1087</v>
      </c>
      <c r="J4" s="80" t="s">
        <v>1088</v>
      </c>
      <c r="K4" s="80" t="s">
        <v>1087</v>
      </c>
      <c r="L4" s="80" t="s">
        <v>1088</v>
      </c>
      <c r="M4" s="80" t="s">
        <v>1087</v>
      </c>
      <c r="N4" s="80" t="s">
        <v>1088</v>
      </c>
      <c r="O4" s="80" t="s">
        <v>1087</v>
      </c>
      <c r="P4" s="80" t="s">
        <v>1088</v>
      </c>
      <c r="Q4" s="80" t="s">
        <v>1087</v>
      </c>
      <c r="R4" s="80" t="s">
        <v>1088</v>
      </c>
      <c r="S4" s="80" t="s">
        <v>1087</v>
      </c>
      <c r="T4" s="80" t="s">
        <v>1088</v>
      </c>
      <c r="U4" s="80" t="s">
        <v>1087</v>
      </c>
      <c r="V4" s="80" t="s">
        <v>1088</v>
      </c>
      <c r="W4" s="80" t="s">
        <v>1087</v>
      </c>
      <c r="X4" s="80" t="s">
        <v>1088</v>
      </c>
      <c r="Y4" s="80" t="s">
        <v>1087</v>
      </c>
      <c r="Z4" s="80" t="s">
        <v>1088</v>
      </c>
      <c r="AA4" s="80" t="s">
        <v>1087</v>
      </c>
      <c r="AB4" s="80" t="s">
        <v>1088</v>
      </c>
      <c r="AC4" s="78"/>
    </row>
    <row r="5" spans="1:29" ht="15" x14ac:dyDescent="0.25">
      <c r="A5" s="79" t="s">
        <v>21</v>
      </c>
      <c r="B5" s="79" t="s">
        <v>23</v>
      </c>
      <c r="C5" s="122"/>
      <c r="D5" s="122"/>
      <c r="E5" s="125" t="s">
        <v>1054</v>
      </c>
      <c r="F5" s="126"/>
      <c r="G5" s="125" t="s">
        <v>1055</v>
      </c>
      <c r="H5" s="126"/>
      <c r="I5" s="125" t="s">
        <v>1056</v>
      </c>
      <c r="J5" s="126"/>
      <c r="K5" s="125" t="s">
        <v>1057</v>
      </c>
      <c r="L5" s="126"/>
      <c r="M5" s="125" t="s">
        <v>1058</v>
      </c>
      <c r="N5" s="126"/>
      <c r="O5" s="125" t="s">
        <v>1059</v>
      </c>
      <c r="P5" s="126"/>
      <c r="Q5" s="125" t="s">
        <v>1060</v>
      </c>
      <c r="R5" s="126"/>
      <c r="S5" s="125" t="s">
        <v>1061</v>
      </c>
      <c r="T5" s="126"/>
      <c r="U5" s="125" t="s">
        <v>1062</v>
      </c>
      <c r="V5" s="126"/>
      <c r="W5" s="125" t="s">
        <v>1063</v>
      </c>
      <c r="X5" s="126"/>
      <c r="Y5" s="125" t="s">
        <v>1064</v>
      </c>
      <c r="Z5" s="126"/>
      <c r="AA5" s="125" t="s">
        <v>1065</v>
      </c>
      <c r="AB5" s="126"/>
      <c r="AC5" s="78"/>
    </row>
    <row r="6" spans="1:29" ht="15" x14ac:dyDescent="0.25">
      <c r="A6" s="97" t="s">
        <v>1066</v>
      </c>
      <c r="B6" s="97" t="str">
        <f>'Orçamento Planilha'!D8</f>
        <v>MOBILIZAÇÃO E DESMOBILIZAÇÃO</v>
      </c>
      <c r="C6" s="99">
        <f>'Orçamento Planilha'!L8</f>
        <v>9319.7000000000007</v>
      </c>
      <c r="D6" s="99">
        <f>'Orçamento Planilha'!M8</f>
        <v>0</v>
      </c>
      <c r="E6" s="81">
        <v>0.5</v>
      </c>
      <c r="F6" s="81">
        <v>0.5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1">
        <v>0.5</v>
      </c>
      <c r="AB6" s="81">
        <v>0.5</v>
      </c>
      <c r="AC6" s="83">
        <f>SUM(E6:AB6)/2</f>
        <v>1</v>
      </c>
    </row>
    <row r="7" spans="1:29" ht="15" x14ac:dyDescent="0.25">
      <c r="A7" s="98"/>
      <c r="B7" s="98"/>
      <c r="C7" s="100"/>
      <c r="D7" s="100"/>
      <c r="E7" s="84">
        <f>$C$6*E6</f>
        <v>4659.8500000000004</v>
      </c>
      <c r="F7" s="84">
        <f>$D$6*F6</f>
        <v>0</v>
      </c>
      <c r="G7" s="84">
        <f t="shared" ref="G7" si="0">$C$6*G6</f>
        <v>0</v>
      </c>
      <c r="H7" s="84">
        <f t="shared" ref="H7" si="1">$D$6*H6</f>
        <v>0</v>
      </c>
      <c r="I7" s="84">
        <f t="shared" ref="I7" si="2">$C$6*I6</f>
        <v>0</v>
      </c>
      <c r="J7" s="84">
        <f t="shared" ref="J7" si="3">$D$6*J6</f>
        <v>0</v>
      </c>
      <c r="K7" s="84">
        <f t="shared" ref="K7" si="4">$C$6*K6</f>
        <v>0</v>
      </c>
      <c r="L7" s="84">
        <f t="shared" ref="L7" si="5">$D$6*L6</f>
        <v>0</v>
      </c>
      <c r="M7" s="84">
        <f t="shared" ref="M7" si="6">$C$6*M6</f>
        <v>0</v>
      </c>
      <c r="N7" s="84">
        <f t="shared" ref="N7" si="7">$D$6*N6</f>
        <v>0</v>
      </c>
      <c r="O7" s="84">
        <f t="shared" ref="O7" si="8">$C$6*O6</f>
        <v>0</v>
      </c>
      <c r="P7" s="84">
        <f t="shared" ref="P7" si="9">$D$6*P6</f>
        <v>0</v>
      </c>
      <c r="Q7" s="84">
        <f t="shared" ref="Q7" si="10">$C$6*Q6</f>
        <v>0</v>
      </c>
      <c r="R7" s="84">
        <f t="shared" ref="R7" si="11">$D$6*R6</f>
        <v>0</v>
      </c>
      <c r="S7" s="84">
        <f t="shared" ref="S7" si="12">$C$6*S6</f>
        <v>0</v>
      </c>
      <c r="T7" s="84">
        <f t="shared" ref="T7" si="13">$D$6*T6</f>
        <v>0</v>
      </c>
      <c r="U7" s="84">
        <f t="shared" ref="U7" si="14">$C$6*U6</f>
        <v>0</v>
      </c>
      <c r="V7" s="84">
        <f t="shared" ref="V7" si="15">$D$6*V6</f>
        <v>0</v>
      </c>
      <c r="W7" s="84">
        <f t="shared" ref="W7" si="16">$C$6*W6</f>
        <v>0</v>
      </c>
      <c r="X7" s="84">
        <f t="shared" ref="X7" si="17">$D$6*X6</f>
        <v>0</v>
      </c>
      <c r="Y7" s="84">
        <f t="shared" ref="Y7" si="18">$C$6*Y6</f>
        <v>0</v>
      </c>
      <c r="Z7" s="84">
        <f t="shared" ref="Z7" si="19">$D$6*Z6</f>
        <v>0</v>
      </c>
      <c r="AA7" s="84">
        <f t="shared" ref="AA7" si="20">$C$6*AA6</f>
        <v>4659.8500000000004</v>
      </c>
      <c r="AB7" s="84">
        <f t="shared" ref="AB7" si="21">$D$6*AB6</f>
        <v>0</v>
      </c>
      <c r="AC7" s="85">
        <f>SUM(E7:AB7)-C6-D6</f>
        <v>0</v>
      </c>
    </row>
    <row r="8" spans="1:29" ht="15" x14ac:dyDescent="0.25">
      <c r="A8" s="97" t="s">
        <v>1067</v>
      </c>
      <c r="B8" s="97" t="str">
        <f>'Orçamento Planilha'!D11</f>
        <v>ADMINISTRAÇÃO DE OBRA</v>
      </c>
      <c r="C8" s="99">
        <f>'Orçamento Planilha'!L11</f>
        <v>1103100.2181000002</v>
      </c>
      <c r="D8" s="99">
        <f>'Orçamento Planilha'!M11</f>
        <v>293229.17190000002</v>
      </c>
      <c r="E8" s="81">
        <v>3.9699999999999999E-2</v>
      </c>
      <c r="F8" s="81">
        <f>E8</f>
        <v>3.9699999999999999E-2</v>
      </c>
      <c r="G8" s="81">
        <v>5.96E-2</v>
      </c>
      <c r="H8" s="81">
        <f>G8</f>
        <v>5.96E-2</v>
      </c>
      <c r="I8" s="81">
        <v>7.6700000000000004E-2</v>
      </c>
      <c r="J8" s="81">
        <f>I8</f>
        <v>7.6700000000000004E-2</v>
      </c>
      <c r="K8" s="81">
        <v>0.10299999999999999</v>
      </c>
      <c r="L8" s="81">
        <f>K8</f>
        <v>0.10299999999999999</v>
      </c>
      <c r="M8" s="81">
        <v>0.1152</v>
      </c>
      <c r="N8" s="81">
        <f>M8</f>
        <v>0.1152</v>
      </c>
      <c r="O8" s="81">
        <v>0.1343</v>
      </c>
      <c r="P8" s="81">
        <f>O8</f>
        <v>0.1343</v>
      </c>
      <c r="Q8" s="81">
        <v>0.13780000000000001</v>
      </c>
      <c r="R8" s="81">
        <f>Q8</f>
        <v>0.13780000000000001</v>
      </c>
      <c r="S8" s="81">
        <v>9.0499999999999997E-2</v>
      </c>
      <c r="T8" s="81">
        <f>S8</f>
        <v>9.0499999999999997E-2</v>
      </c>
      <c r="U8" s="81">
        <v>6.4299999999999996E-2</v>
      </c>
      <c r="V8" s="81">
        <f>U8</f>
        <v>6.4299999999999996E-2</v>
      </c>
      <c r="W8" s="81">
        <v>8.1500000000000003E-2</v>
      </c>
      <c r="X8" s="81">
        <f>W8</f>
        <v>8.1500000000000003E-2</v>
      </c>
      <c r="Y8" s="81">
        <v>5.5500000000000001E-2</v>
      </c>
      <c r="Z8" s="81">
        <f>Y8</f>
        <v>5.5500000000000001E-2</v>
      </c>
      <c r="AA8" s="81">
        <v>4.19E-2</v>
      </c>
      <c r="AB8" s="81">
        <f>AA8</f>
        <v>4.19E-2</v>
      </c>
      <c r="AC8" s="83">
        <f t="shared" ref="AC8" si="22">SUM(E8:AB8)/2</f>
        <v>1</v>
      </c>
    </row>
    <row r="9" spans="1:29" ht="15" x14ac:dyDescent="0.25">
      <c r="A9" s="98"/>
      <c r="B9" s="98"/>
      <c r="C9" s="100"/>
      <c r="D9" s="100"/>
      <c r="E9" s="84">
        <f>$C$8*E8</f>
        <v>43793.078658570004</v>
      </c>
      <c r="F9" s="84">
        <f>$D$8*F8</f>
        <v>11641.19812443</v>
      </c>
      <c r="G9" s="84">
        <f t="shared" ref="G9" si="23">$C$8*G8</f>
        <v>65744.772998760018</v>
      </c>
      <c r="H9" s="84">
        <f t="shared" ref="H9" si="24">$D$8*H8</f>
        <v>17476.45864524</v>
      </c>
      <c r="I9" s="84">
        <f t="shared" ref="I9" si="25">$C$8*I8</f>
        <v>84607.786728270017</v>
      </c>
      <c r="J9" s="84">
        <f t="shared" ref="J9" si="26">$D$8*J8</f>
        <v>22490.677484730004</v>
      </c>
      <c r="K9" s="84">
        <f t="shared" ref="K9" si="27">$C$8*K8</f>
        <v>113619.32246430001</v>
      </c>
      <c r="L9" s="84">
        <f t="shared" ref="L9" si="28">$D$8*L8</f>
        <v>30202.6047057</v>
      </c>
      <c r="M9" s="84">
        <f t="shared" ref="M9" si="29">$C$8*M8</f>
        <v>127077.14512512002</v>
      </c>
      <c r="N9" s="84">
        <f t="shared" ref="N9" si="30">$D$8*N8</f>
        <v>33780.000602879998</v>
      </c>
      <c r="O9" s="84">
        <f t="shared" ref="O9" si="31">$C$8*O8</f>
        <v>148146.35929083003</v>
      </c>
      <c r="P9" s="84">
        <f t="shared" ref="P9" si="32">$D$8*P8</f>
        <v>39380.677786170003</v>
      </c>
      <c r="Q9" s="84">
        <f t="shared" ref="Q9" si="33">$C$8*Q8</f>
        <v>152007.21005418003</v>
      </c>
      <c r="R9" s="84">
        <f t="shared" ref="R9" si="34">$D$8*R8</f>
        <v>40406.979887820002</v>
      </c>
      <c r="S9" s="84">
        <f t="shared" ref="S9" si="35">$C$8*S8</f>
        <v>99830.569738050006</v>
      </c>
      <c r="T9" s="84">
        <f t="shared" ref="T9" si="36">$D$8*T8</f>
        <v>26537.240056950002</v>
      </c>
      <c r="U9" s="84">
        <f t="shared" ref="U9" si="37">$C$8*U8</f>
        <v>70929.34402383001</v>
      </c>
      <c r="V9" s="84">
        <f t="shared" ref="V9" si="38">$D$8*V8</f>
        <v>18854.635753170001</v>
      </c>
      <c r="W9" s="84">
        <f t="shared" ref="W9" si="39">$C$8*W8</f>
        <v>89902.66777515001</v>
      </c>
      <c r="X9" s="84">
        <f t="shared" ref="X9" si="40">$D$8*X8</f>
        <v>23898.177509850004</v>
      </c>
      <c r="Y9" s="84">
        <f t="shared" ref="Y9" si="41">$C$8*Y8</f>
        <v>61222.062104550008</v>
      </c>
      <c r="Z9" s="84">
        <f t="shared" ref="Z9" si="42">$D$8*Z8</f>
        <v>16274.219040450002</v>
      </c>
      <c r="AA9" s="84">
        <f t="shared" ref="AA9" si="43">$C$8*AA8</f>
        <v>46219.899138390007</v>
      </c>
      <c r="AB9" s="84">
        <f t="shared" ref="AB9" si="44">$D$8*AB8</f>
        <v>12286.30230261</v>
      </c>
      <c r="AC9" s="85">
        <f>SUM(E9:AB9)-C8-D8</f>
        <v>-5.2386894822120667E-10</v>
      </c>
    </row>
    <row r="10" spans="1:29" ht="15" x14ac:dyDescent="0.25">
      <c r="A10" s="97" t="s">
        <v>1068</v>
      </c>
      <c r="B10" s="97" t="str">
        <f>'Orçamento Planilha'!D13</f>
        <v>CANTEIRO DE OBRA</v>
      </c>
      <c r="C10" s="99">
        <f>'Orçamento Planilha'!L13</f>
        <v>223952.31199999998</v>
      </c>
      <c r="D10" s="99">
        <f>'Orçamento Planilha'!M13</f>
        <v>43686</v>
      </c>
      <c r="E10" s="81">
        <v>0.45</v>
      </c>
      <c r="F10" s="81">
        <f>E10</f>
        <v>0.45</v>
      </c>
      <c r="G10" s="81">
        <v>0.35</v>
      </c>
      <c r="H10" s="81">
        <f>G10</f>
        <v>0.35</v>
      </c>
      <c r="I10" s="81">
        <v>0.02</v>
      </c>
      <c r="J10" s="81">
        <f>I10</f>
        <v>0.02</v>
      </c>
      <c r="K10" s="81">
        <v>0.02</v>
      </c>
      <c r="L10" s="81">
        <f>K10</f>
        <v>0.02</v>
      </c>
      <c r="M10" s="81">
        <v>0.02</v>
      </c>
      <c r="N10" s="81">
        <f>M10</f>
        <v>0.02</v>
      </c>
      <c r="O10" s="81">
        <v>0.02</v>
      </c>
      <c r="P10" s="81">
        <f>O10</f>
        <v>0.02</v>
      </c>
      <c r="Q10" s="81">
        <v>0.02</v>
      </c>
      <c r="R10" s="81">
        <f>Q10</f>
        <v>0.02</v>
      </c>
      <c r="S10" s="81">
        <v>0.02</v>
      </c>
      <c r="T10" s="81">
        <f>S10</f>
        <v>0.02</v>
      </c>
      <c r="U10" s="81">
        <v>0.02</v>
      </c>
      <c r="V10" s="81">
        <f>U10</f>
        <v>0.02</v>
      </c>
      <c r="W10" s="81">
        <v>0.02</v>
      </c>
      <c r="X10" s="81">
        <f>W10</f>
        <v>0.02</v>
      </c>
      <c r="Y10" s="81">
        <v>0.02</v>
      </c>
      <c r="Z10" s="81">
        <f>Y10</f>
        <v>0.02</v>
      </c>
      <c r="AA10" s="81">
        <v>0.02</v>
      </c>
      <c r="AB10" s="81">
        <f>AA10</f>
        <v>0.02</v>
      </c>
      <c r="AC10" s="83">
        <f t="shared" ref="AC10" si="45">SUM(E10:AB10)/2</f>
        <v>1.0000000000000002</v>
      </c>
    </row>
    <row r="11" spans="1:29" ht="15" x14ac:dyDescent="0.25">
      <c r="A11" s="98"/>
      <c r="B11" s="98"/>
      <c r="C11" s="100"/>
      <c r="D11" s="100"/>
      <c r="E11" s="84">
        <f>$C$10*E10</f>
        <v>100778.5404</v>
      </c>
      <c r="F11" s="84">
        <f>$D$10*F10</f>
        <v>19658.7</v>
      </c>
      <c r="G11" s="84">
        <f t="shared" ref="G11" si="46">$C$10*G10</f>
        <v>78383.309199999989</v>
      </c>
      <c r="H11" s="84">
        <f t="shared" ref="H11" si="47">$D$10*H10</f>
        <v>15290.099999999999</v>
      </c>
      <c r="I11" s="84">
        <f t="shared" ref="I11" si="48">$C$10*I10</f>
        <v>4479.0462399999997</v>
      </c>
      <c r="J11" s="84">
        <f t="shared" ref="J11" si="49">$D$10*J10</f>
        <v>873.72</v>
      </c>
      <c r="K11" s="84">
        <f t="shared" ref="K11" si="50">$C$10*K10</f>
        <v>4479.0462399999997</v>
      </c>
      <c r="L11" s="84">
        <f t="shared" ref="L11" si="51">$D$10*L10</f>
        <v>873.72</v>
      </c>
      <c r="M11" s="84">
        <f t="shared" ref="M11" si="52">$C$10*M10</f>
        <v>4479.0462399999997</v>
      </c>
      <c r="N11" s="84">
        <f t="shared" ref="N11" si="53">$D$10*N10</f>
        <v>873.72</v>
      </c>
      <c r="O11" s="84">
        <f t="shared" ref="O11" si="54">$C$10*O10</f>
        <v>4479.0462399999997</v>
      </c>
      <c r="P11" s="84">
        <f t="shared" ref="P11" si="55">$D$10*P10</f>
        <v>873.72</v>
      </c>
      <c r="Q11" s="84">
        <f t="shared" ref="Q11" si="56">$C$10*Q10</f>
        <v>4479.0462399999997</v>
      </c>
      <c r="R11" s="84">
        <f t="shared" ref="R11" si="57">$D$10*R10</f>
        <v>873.72</v>
      </c>
      <c r="S11" s="84">
        <f t="shared" ref="S11" si="58">$C$10*S10</f>
        <v>4479.0462399999997</v>
      </c>
      <c r="T11" s="84">
        <f t="shared" ref="T11" si="59">$D$10*T10</f>
        <v>873.72</v>
      </c>
      <c r="U11" s="84">
        <f t="shared" ref="U11" si="60">$C$10*U10</f>
        <v>4479.0462399999997</v>
      </c>
      <c r="V11" s="84">
        <f t="shared" ref="V11" si="61">$D$10*V10</f>
        <v>873.72</v>
      </c>
      <c r="W11" s="84">
        <f t="shared" ref="W11" si="62">$C$10*W10</f>
        <v>4479.0462399999997</v>
      </c>
      <c r="X11" s="84">
        <f t="shared" ref="X11" si="63">$D$10*X10</f>
        <v>873.72</v>
      </c>
      <c r="Y11" s="84">
        <f t="shared" ref="Y11" si="64">$C$10*Y10</f>
        <v>4479.0462399999997</v>
      </c>
      <c r="Z11" s="84">
        <f t="shared" ref="Z11" si="65">$D$10*Z10</f>
        <v>873.72</v>
      </c>
      <c r="AA11" s="84">
        <f t="shared" ref="AA11" si="66">$C$10*AA10</f>
        <v>4479.0462399999997</v>
      </c>
      <c r="AB11" s="84">
        <f t="shared" ref="AB11" si="67">$D$10*AB10</f>
        <v>873.72</v>
      </c>
      <c r="AC11" s="85">
        <f>SUM(E11:AB11)-C10-D10</f>
        <v>-5.8207660913467407E-11</v>
      </c>
    </row>
    <row r="12" spans="1:29" ht="15" x14ac:dyDescent="0.25">
      <c r="A12" s="97" t="s">
        <v>1069</v>
      </c>
      <c r="B12" s="97" t="str">
        <f>'Orçamento Planilha'!D20</f>
        <v>SERVIÇOS PRELIMINARES</v>
      </c>
      <c r="C12" s="99">
        <f>'Orçamento Planilha'!L20</f>
        <v>1345.8150000000001</v>
      </c>
      <c r="D12" s="99">
        <f>'Orçamento Planilha'!M20</f>
        <v>652727.51500000001</v>
      </c>
      <c r="E12" s="81">
        <v>0.5</v>
      </c>
      <c r="F12" s="81">
        <f>E12</f>
        <v>0.5</v>
      </c>
      <c r="G12" s="81">
        <v>0.4</v>
      </c>
      <c r="H12" s="81">
        <f>G12</f>
        <v>0.4</v>
      </c>
      <c r="I12" s="81">
        <v>0.1</v>
      </c>
      <c r="J12" s="81">
        <f>I12</f>
        <v>0.1</v>
      </c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3">
        <f t="shared" ref="AC12" si="68">SUM(E12:AB12)/2</f>
        <v>1</v>
      </c>
    </row>
    <row r="13" spans="1:29" ht="15" x14ac:dyDescent="0.25">
      <c r="A13" s="98"/>
      <c r="B13" s="98"/>
      <c r="C13" s="100"/>
      <c r="D13" s="100"/>
      <c r="E13" s="84">
        <f>$C$12*E12</f>
        <v>672.90750000000003</v>
      </c>
      <c r="F13" s="84">
        <f>$D$12*F12</f>
        <v>326363.75750000001</v>
      </c>
      <c r="G13" s="84">
        <f t="shared" ref="G13" si="69">$C$12*G12</f>
        <v>538.32600000000002</v>
      </c>
      <c r="H13" s="84">
        <f t="shared" ref="H13" si="70">$D$12*H12</f>
        <v>261091.00600000002</v>
      </c>
      <c r="I13" s="84">
        <f t="shared" ref="I13" si="71">$C$12*I12</f>
        <v>134.58150000000001</v>
      </c>
      <c r="J13" s="84">
        <f t="shared" ref="J13" si="72">$D$12*J12</f>
        <v>65272.751500000006</v>
      </c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5">
        <f>SUM(E13:AB13)-C12-D12</f>
        <v>0</v>
      </c>
    </row>
    <row r="14" spans="1:29" ht="15" x14ac:dyDescent="0.25">
      <c r="A14" s="97" t="s">
        <v>1070</v>
      </c>
      <c r="B14" s="97" t="str">
        <f>'Orçamento Planilha'!D28</f>
        <v>1º PARTE DAS RUAS</v>
      </c>
      <c r="C14" s="99">
        <f>C16+C18+C20+C22+C24</f>
        <v>11177216.228400001</v>
      </c>
      <c r="D14" s="99">
        <f>D16+D18+D20+D22+D24</f>
        <v>2117079.5800999999</v>
      </c>
      <c r="E14" s="81">
        <f>E15/$D$14</f>
        <v>0.15838634031705193</v>
      </c>
      <c r="F14" s="81">
        <f>E14</f>
        <v>0.15838634031705193</v>
      </c>
      <c r="G14" s="81">
        <f t="shared" ref="G14:W14" si="73">G15/$D$14</f>
        <v>0.36956812740645456</v>
      </c>
      <c r="H14" s="81">
        <f>G14</f>
        <v>0.36956812740645456</v>
      </c>
      <c r="I14" s="81">
        <f t="shared" si="73"/>
        <v>0.63354536126820771</v>
      </c>
      <c r="J14" s="81">
        <f>I14</f>
        <v>0.63354536126820771</v>
      </c>
      <c r="K14" s="81">
        <f t="shared" si="73"/>
        <v>0.73913625481290912</v>
      </c>
      <c r="L14" s="81">
        <f>K14</f>
        <v>0.73913625481290912</v>
      </c>
      <c r="M14" s="81">
        <f t="shared" si="73"/>
        <v>0.84472714835761042</v>
      </c>
      <c r="N14" s="81">
        <f>M14</f>
        <v>0.84472714835761042</v>
      </c>
      <c r="O14" s="81">
        <f t="shared" si="73"/>
        <v>0.95031804190231151</v>
      </c>
      <c r="P14" s="81">
        <f>O14</f>
        <v>0.95031804190231151</v>
      </c>
      <c r="Q14" s="81">
        <f t="shared" si="73"/>
        <v>0.95031804190231151</v>
      </c>
      <c r="R14" s="81">
        <f>Q14</f>
        <v>0.95031804190231151</v>
      </c>
      <c r="S14" s="81">
        <f t="shared" si="73"/>
        <v>0.42236357417880521</v>
      </c>
      <c r="T14" s="81">
        <f>S14</f>
        <v>0.42236357417880521</v>
      </c>
      <c r="U14" s="81">
        <f t="shared" si="73"/>
        <v>0.1055908935447013</v>
      </c>
      <c r="V14" s="81">
        <f>U14</f>
        <v>0.1055908935447013</v>
      </c>
      <c r="W14" s="81">
        <f t="shared" si="73"/>
        <v>0.1055908935447013</v>
      </c>
      <c r="X14" s="81">
        <f>W14</f>
        <v>0.1055908935447013</v>
      </c>
      <c r="Y14" s="86"/>
      <c r="Z14" s="86"/>
      <c r="AA14" s="86"/>
      <c r="AB14" s="86"/>
      <c r="AC14" s="83">
        <f t="shared" ref="AC14" si="74">SUM(E14:AB14)/2</f>
        <v>5.2795446772350632</v>
      </c>
    </row>
    <row r="15" spans="1:29" ht="15" x14ac:dyDescent="0.25">
      <c r="A15" s="98"/>
      <c r="B15" s="98"/>
      <c r="C15" s="100"/>
      <c r="D15" s="100"/>
      <c r="E15" s="87">
        <f>E17+E19+E21+E23+E25</f>
        <v>335316.486852</v>
      </c>
      <c r="F15" s="87">
        <f t="shared" ref="F15:X15" si="75">F17+F19+F21+F23+F25</f>
        <v>63512.387403000001</v>
      </c>
      <c r="G15" s="87">
        <f t="shared" si="75"/>
        <v>782405.13598800008</v>
      </c>
      <c r="H15" s="87">
        <f t="shared" si="75"/>
        <v>148195.57060700003</v>
      </c>
      <c r="I15" s="87">
        <f t="shared" si="75"/>
        <v>1341265.947408</v>
      </c>
      <c r="J15" s="87">
        <f t="shared" si="75"/>
        <v>254049.549612</v>
      </c>
      <c r="K15" s="87">
        <f t="shared" si="75"/>
        <v>1564810.2719760002</v>
      </c>
      <c r="L15" s="87">
        <f t="shared" si="75"/>
        <v>296391.14121400006</v>
      </c>
      <c r="M15" s="87">
        <f t="shared" si="75"/>
        <v>1788354.5965440001</v>
      </c>
      <c r="N15" s="87">
        <f t="shared" si="75"/>
        <v>338732.732816</v>
      </c>
      <c r="O15" s="87">
        <f t="shared" si="75"/>
        <v>2011898.9211119998</v>
      </c>
      <c r="P15" s="87">
        <f t="shared" si="75"/>
        <v>381074.324418</v>
      </c>
      <c r="Q15" s="87">
        <f t="shared" si="75"/>
        <v>2011898.9211119998</v>
      </c>
      <c r="R15" s="87">
        <f t="shared" si="75"/>
        <v>381074.324418</v>
      </c>
      <c r="S15" s="87">
        <f t="shared" si="75"/>
        <v>894177.29827200004</v>
      </c>
      <c r="T15" s="87">
        <f t="shared" si="75"/>
        <v>169366.366408</v>
      </c>
      <c r="U15" s="87">
        <f t="shared" si="75"/>
        <v>223544.32456800001</v>
      </c>
      <c r="V15" s="87">
        <f t="shared" si="75"/>
        <v>42341.591602</v>
      </c>
      <c r="W15" s="87">
        <f t="shared" si="75"/>
        <v>223544.32456800001</v>
      </c>
      <c r="X15" s="87">
        <f t="shared" si="75"/>
        <v>42341.591602</v>
      </c>
      <c r="Y15" s="84"/>
      <c r="Z15" s="84"/>
      <c r="AA15" s="84"/>
      <c r="AB15" s="84"/>
      <c r="AC15" s="85">
        <f>SUM(E15:AB15)-C14-D14</f>
        <v>0</v>
      </c>
    </row>
    <row r="16" spans="1:29" ht="15" x14ac:dyDescent="0.25">
      <c r="A16" s="97" t="s">
        <v>67</v>
      </c>
      <c r="B16" s="97" t="str">
        <f>'Orçamento Planilha'!D29</f>
        <v>TERRAPLENAGEM</v>
      </c>
      <c r="C16" s="103">
        <f>'Orçamento Planilha'!L29</f>
        <v>259428.4437</v>
      </c>
      <c r="D16" s="103">
        <f>'Orçamento Planilha'!M29</f>
        <v>265505.35840000003</v>
      </c>
      <c r="E16" s="81">
        <v>0.03</v>
      </c>
      <c r="F16" s="81">
        <f>E16</f>
        <v>0.03</v>
      </c>
      <c r="G16" s="81">
        <v>7.0000000000000007E-2</v>
      </c>
      <c r="H16" s="81">
        <f>G16</f>
        <v>7.0000000000000007E-2</v>
      </c>
      <c r="I16" s="81">
        <v>0.12</v>
      </c>
      <c r="J16" s="81">
        <f>I16</f>
        <v>0.12</v>
      </c>
      <c r="K16" s="81">
        <v>0.14000000000000001</v>
      </c>
      <c r="L16" s="81">
        <f>K16</f>
        <v>0.14000000000000001</v>
      </c>
      <c r="M16" s="81">
        <v>0.16</v>
      </c>
      <c r="N16" s="81">
        <f>M16</f>
        <v>0.16</v>
      </c>
      <c r="O16" s="81">
        <v>0.18</v>
      </c>
      <c r="P16" s="81">
        <f>O16</f>
        <v>0.18</v>
      </c>
      <c r="Q16" s="81">
        <v>0.18</v>
      </c>
      <c r="R16" s="81">
        <f>Q16</f>
        <v>0.18</v>
      </c>
      <c r="S16" s="81">
        <v>0.08</v>
      </c>
      <c r="T16" s="81">
        <f>S16</f>
        <v>0.08</v>
      </c>
      <c r="U16" s="81">
        <v>0.02</v>
      </c>
      <c r="V16" s="81">
        <f>U16</f>
        <v>0.02</v>
      </c>
      <c r="W16" s="81">
        <v>0.02</v>
      </c>
      <c r="X16" s="81">
        <f>W16</f>
        <v>0.02</v>
      </c>
      <c r="Y16" s="84"/>
      <c r="Z16" s="84"/>
      <c r="AA16" s="84"/>
      <c r="AB16" s="84"/>
      <c r="AC16" s="83">
        <f t="shared" ref="AC16" si="76">SUM(E16:AB16)/2</f>
        <v>1</v>
      </c>
    </row>
    <row r="17" spans="1:29" ht="15" x14ac:dyDescent="0.25">
      <c r="A17" s="101"/>
      <c r="B17" s="101"/>
      <c r="C17" s="101"/>
      <c r="D17" s="101"/>
      <c r="E17" s="84">
        <f>$C$16*E16</f>
        <v>7782.8533109999998</v>
      </c>
      <c r="F17" s="84">
        <f>$D$16*F16</f>
        <v>7965.1607520000007</v>
      </c>
      <c r="G17" s="84">
        <f t="shared" ref="G17" si="77">$C$16*G16</f>
        <v>18159.991059000004</v>
      </c>
      <c r="H17" s="84">
        <f t="shared" ref="H17" si="78">$D$16*H16</f>
        <v>18585.375088000004</v>
      </c>
      <c r="I17" s="84">
        <f t="shared" ref="I17" si="79">$C$16*I16</f>
        <v>31131.413243999999</v>
      </c>
      <c r="J17" s="84">
        <f t="shared" ref="J17" si="80">$D$16*J16</f>
        <v>31860.643008000003</v>
      </c>
      <c r="K17" s="84">
        <f t="shared" ref="K17" si="81">$C$16*K16</f>
        <v>36319.982118000007</v>
      </c>
      <c r="L17" s="84">
        <f t="shared" ref="L17" si="82">$D$16*L16</f>
        <v>37170.750176000009</v>
      </c>
      <c r="M17" s="84">
        <f t="shared" ref="M17" si="83">$C$16*M16</f>
        <v>41508.550992000004</v>
      </c>
      <c r="N17" s="84">
        <f t="shared" ref="N17" si="84">$D$16*N16</f>
        <v>42480.857344000004</v>
      </c>
      <c r="O17" s="84">
        <f t="shared" ref="O17" si="85">$C$16*O16</f>
        <v>46697.119866000001</v>
      </c>
      <c r="P17" s="84">
        <f t="shared" ref="P17" si="86">$D$16*P16</f>
        <v>47790.964512000006</v>
      </c>
      <c r="Q17" s="84">
        <f t="shared" ref="Q17" si="87">$C$16*Q16</f>
        <v>46697.119866000001</v>
      </c>
      <c r="R17" s="84">
        <f t="shared" ref="R17" si="88">$D$16*R16</f>
        <v>47790.964512000006</v>
      </c>
      <c r="S17" s="84">
        <f t="shared" ref="S17" si="89">$C$16*S16</f>
        <v>20754.275496000002</v>
      </c>
      <c r="T17" s="84">
        <f t="shared" ref="T17" si="90">$D$16*T16</f>
        <v>21240.428672000002</v>
      </c>
      <c r="U17" s="84">
        <f t="shared" ref="U17" si="91">$C$16*U16</f>
        <v>5188.5688740000005</v>
      </c>
      <c r="V17" s="84">
        <f t="shared" ref="V17" si="92">$D$16*V16</f>
        <v>5310.1071680000005</v>
      </c>
      <c r="W17" s="84">
        <f t="shared" ref="W17" si="93">$C$16*W16</f>
        <v>5188.5688740000005</v>
      </c>
      <c r="X17" s="84">
        <f t="shared" ref="X17" si="94">$D$16*X16</f>
        <v>5310.1071680000005</v>
      </c>
      <c r="Y17" s="84"/>
      <c r="Z17" s="84"/>
      <c r="AA17" s="84"/>
      <c r="AB17" s="84"/>
      <c r="AC17" s="85">
        <f>SUM(E17:AB17)-C16-D16</f>
        <v>0</v>
      </c>
    </row>
    <row r="18" spans="1:29" ht="15" x14ac:dyDescent="0.25">
      <c r="A18" s="102" t="s">
        <v>81</v>
      </c>
      <c r="B18" s="102" t="str">
        <f>'Orçamento Planilha'!D36</f>
        <v>PAVIMENTAÇÃO</v>
      </c>
      <c r="C18" s="103">
        <f>'Orçamento Planilha'!L36</f>
        <v>4270419.2477000002</v>
      </c>
      <c r="D18" s="103">
        <f>'Orçamento Planilha'!M36</f>
        <v>142917.46669999996</v>
      </c>
      <c r="E18" s="81">
        <v>0.03</v>
      </c>
      <c r="F18" s="81">
        <f>E18</f>
        <v>0.03</v>
      </c>
      <c r="G18" s="81">
        <v>7.0000000000000007E-2</v>
      </c>
      <c r="H18" s="81">
        <f>G18</f>
        <v>7.0000000000000007E-2</v>
      </c>
      <c r="I18" s="81">
        <v>0.12</v>
      </c>
      <c r="J18" s="81">
        <f>I18</f>
        <v>0.12</v>
      </c>
      <c r="K18" s="81">
        <v>0.14000000000000001</v>
      </c>
      <c r="L18" s="81">
        <f>K18</f>
        <v>0.14000000000000001</v>
      </c>
      <c r="M18" s="81">
        <v>0.16</v>
      </c>
      <c r="N18" s="81">
        <f>M18</f>
        <v>0.16</v>
      </c>
      <c r="O18" s="81">
        <v>0.18</v>
      </c>
      <c r="P18" s="81">
        <f>O18</f>
        <v>0.18</v>
      </c>
      <c r="Q18" s="81">
        <v>0.18</v>
      </c>
      <c r="R18" s="81">
        <f>Q18</f>
        <v>0.18</v>
      </c>
      <c r="S18" s="81">
        <v>0.08</v>
      </c>
      <c r="T18" s="81">
        <f>S18</f>
        <v>0.08</v>
      </c>
      <c r="U18" s="81">
        <v>0.02</v>
      </c>
      <c r="V18" s="81">
        <f>U18</f>
        <v>0.02</v>
      </c>
      <c r="W18" s="81">
        <v>0.02</v>
      </c>
      <c r="X18" s="81">
        <f>W18</f>
        <v>0.02</v>
      </c>
      <c r="Y18" s="84"/>
      <c r="Z18" s="84"/>
      <c r="AA18" s="84"/>
      <c r="AB18" s="84"/>
      <c r="AC18" s="83">
        <f t="shared" ref="AC18" si="95">SUM(E18:AB18)/2</f>
        <v>1</v>
      </c>
    </row>
    <row r="19" spans="1:29" ht="15" x14ac:dyDescent="0.25">
      <c r="A19" s="102"/>
      <c r="B19" s="102"/>
      <c r="C19" s="101"/>
      <c r="D19" s="101"/>
      <c r="E19" s="84">
        <f>$C$18*E18</f>
        <v>128112.577431</v>
      </c>
      <c r="F19" s="84">
        <f>$D$18*F18</f>
        <v>4287.5240009999989</v>
      </c>
      <c r="G19" s="84">
        <f t="shared" ref="G19" si="96">$C$18*G18</f>
        <v>298929.34733900003</v>
      </c>
      <c r="H19" s="84">
        <f t="shared" ref="H19" si="97">$D$18*H18</f>
        <v>10004.222668999999</v>
      </c>
      <c r="I19" s="84">
        <f t="shared" ref="I19" si="98">$C$18*I18</f>
        <v>512450.30972399999</v>
      </c>
      <c r="J19" s="84">
        <f t="shared" ref="J19" si="99">$D$18*J18</f>
        <v>17150.096003999995</v>
      </c>
      <c r="K19" s="84">
        <f t="shared" ref="K19" si="100">$C$18*K18</f>
        <v>597858.69467800006</v>
      </c>
      <c r="L19" s="84">
        <f t="shared" ref="L19" si="101">$D$18*L18</f>
        <v>20008.445337999998</v>
      </c>
      <c r="M19" s="84">
        <f t="shared" ref="M19" si="102">$C$18*M18</f>
        <v>683267.07963200007</v>
      </c>
      <c r="N19" s="84">
        <f t="shared" ref="N19" si="103">$D$18*N18</f>
        <v>22866.794671999993</v>
      </c>
      <c r="O19" s="84">
        <f t="shared" ref="O19" si="104">$C$18*O18</f>
        <v>768675.46458599996</v>
      </c>
      <c r="P19" s="84">
        <f t="shared" ref="P19" si="105">$D$18*P18</f>
        <v>25725.144005999991</v>
      </c>
      <c r="Q19" s="84">
        <f t="shared" ref="Q19" si="106">$C$18*Q18</f>
        <v>768675.46458599996</v>
      </c>
      <c r="R19" s="84">
        <f t="shared" ref="R19" si="107">$D$18*R18</f>
        <v>25725.144005999991</v>
      </c>
      <c r="S19" s="84">
        <f t="shared" ref="S19" si="108">$C$18*S18</f>
        <v>341633.53981600003</v>
      </c>
      <c r="T19" s="84">
        <f t="shared" ref="T19" si="109">$D$18*T18</f>
        <v>11433.397335999996</v>
      </c>
      <c r="U19" s="84">
        <f t="shared" ref="U19" si="110">$C$18*U18</f>
        <v>85408.384954000008</v>
      </c>
      <c r="V19" s="84">
        <f t="shared" ref="V19" si="111">$D$18*V18</f>
        <v>2858.3493339999991</v>
      </c>
      <c r="W19" s="84">
        <f t="shared" ref="W19" si="112">$C$18*W18</f>
        <v>85408.384954000008</v>
      </c>
      <c r="X19" s="84">
        <f t="shared" ref="X19" si="113">$D$18*X18</f>
        <v>2858.3493339999991</v>
      </c>
      <c r="Y19" s="84"/>
      <c r="Z19" s="84"/>
      <c r="AA19" s="84"/>
      <c r="AB19" s="84"/>
      <c r="AC19" s="85">
        <f>SUM(E19:AB19)-C18-D18</f>
        <v>-1.1350493878126144E-9</v>
      </c>
    </row>
    <row r="20" spans="1:29" ht="15" x14ac:dyDescent="0.25">
      <c r="A20" s="102" t="s">
        <v>112</v>
      </c>
      <c r="B20" s="102" t="str">
        <f>'Orçamento Planilha'!D65</f>
        <v>DRENAGEM DE ÁGUAS PLUVIAIS</v>
      </c>
      <c r="C20" s="103">
        <f>'Orçamento Planilha'!L65</f>
        <v>6397790.9705999997</v>
      </c>
      <c r="D20" s="103">
        <f>'Orçamento Planilha'!M65</f>
        <v>601668.57550000004</v>
      </c>
      <c r="E20" s="81">
        <v>0.03</v>
      </c>
      <c r="F20" s="81">
        <f>E20</f>
        <v>0.03</v>
      </c>
      <c r="G20" s="81">
        <v>7.0000000000000007E-2</v>
      </c>
      <c r="H20" s="81">
        <f>G20</f>
        <v>7.0000000000000007E-2</v>
      </c>
      <c r="I20" s="81">
        <v>0.12</v>
      </c>
      <c r="J20" s="81">
        <f>I20</f>
        <v>0.12</v>
      </c>
      <c r="K20" s="81">
        <v>0.14000000000000001</v>
      </c>
      <c r="L20" s="81">
        <f>K20</f>
        <v>0.14000000000000001</v>
      </c>
      <c r="M20" s="81">
        <v>0.16</v>
      </c>
      <c r="N20" s="81">
        <f>M20</f>
        <v>0.16</v>
      </c>
      <c r="O20" s="81">
        <v>0.18</v>
      </c>
      <c r="P20" s="81">
        <f>O20</f>
        <v>0.18</v>
      </c>
      <c r="Q20" s="81">
        <v>0.18</v>
      </c>
      <c r="R20" s="81">
        <f>Q20</f>
        <v>0.18</v>
      </c>
      <c r="S20" s="81">
        <v>0.08</v>
      </c>
      <c r="T20" s="81">
        <f>S20</f>
        <v>0.08</v>
      </c>
      <c r="U20" s="81">
        <v>0.02</v>
      </c>
      <c r="V20" s="81">
        <f>U20</f>
        <v>0.02</v>
      </c>
      <c r="W20" s="81">
        <v>0.02</v>
      </c>
      <c r="X20" s="81">
        <f>W20</f>
        <v>0.02</v>
      </c>
      <c r="Y20" s="84"/>
      <c r="Z20" s="84"/>
      <c r="AA20" s="84"/>
      <c r="AB20" s="84"/>
      <c r="AC20" s="83">
        <f t="shared" ref="AC20" si="114">SUM(E20:AB20)/2</f>
        <v>1</v>
      </c>
    </row>
    <row r="21" spans="1:29" ht="15" x14ac:dyDescent="0.25">
      <c r="A21" s="102"/>
      <c r="B21" s="102"/>
      <c r="C21" s="101"/>
      <c r="D21" s="101"/>
      <c r="E21" s="84">
        <f>$C$20*E20</f>
        <v>191933.72911799999</v>
      </c>
      <c r="F21" s="84">
        <f>$D$20*F20</f>
        <v>18050.057264999999</v>
      </c>
      <c r="G21" s="84">
        <f t="shared" ref="G21" si="115">$C$20*G20</f>
        <v>447845.36794200004</v>
      </c>
      <c r="H21" s="84">
        <f t="shared" ref="H21" si="116">$D$20*H20</f>
        <v>42116.800285000005</v>
      </c>
      <c r="I21" s="84">
        <f t="shared" ref="I21" si="117">$C$20*I20</f>
        <v>767734.91647199995</v>
      </c>
      <c r="J21" s="84">
        <f t="shared" ref="J21" si="118">$D$20*J20</f>
        <v>72200.229059999998</v>
      </c>
      <c r="K21" s="84">
        <f t="shared" ref="K21" si="119">$C$20*K20</f>
        <v>895690.73588400008</v>
      </c>
      <c r="L21" s="84">
        <f t="shared" ref="L21" si="120">$D$20*L20</f>
        <v>84233.60057000001</v>
      </c>
      <c r="M21" s="84">
        <f t="shared" ref="M21" si="121">$C$20*M20</f>
        <v>1023646.555296</v>
      </c>
      <c r="N21" s="84">
        <f t="shared" ref="N21" si="122">$D$20*N20</f>
        <v>96266.972080000007</v>
      </c>
      <c r="O21" s="84">
        <f t="shared" ref="O21" si="123">$C$20*O20</f>
        <v>1151602.3747079999</v>
      </c>
      <c r="P21" s="84">
        <f t="shared" ref="P21" si="124">$D$20*P20</f>
        <v>108300.34359</v>
      </c>
      <c r="Q21" s="84">
        <f t="shared" ref="Q21" si="125">$C$20*Q20</f>
        <v>1151602.3747079999</v>
      </c>
      <c r="R21" s="84">
        <f t="shared" ref="R21" si="126">$D$20*R20</f>
        <v>108300.34359</v>
      </c>
      <c r="S21" s="84">
        <f t="shared" ref="S21" si="127">$C$20*S20</f>
        <v>511823.27764799999</v>
      </c>
      <c r="T21" s="84">
        <f t="shared" ref="T21" si="128">$D$20*T20</f>
        <v>48133.486040000003</v>
      </c>
      <c r="U21" s="84">
        <f t="shared" ref="U21" si="129">$C$20*U20</f>
        <v>127955.819412</v>
      </c>
      <c r="V21" s="84">
        <f t="shared" ref="V21" si="130">$D$20*V20</f>
        <v>12033.371510000001</v>
      </c>
      <c r="W21" s="84">
        <f t="shared" ref="W21" si="131">$C$20*W20</f>
        <v>127955.819412</v>
      </c>
      <c r="X21" s="84">
        <f t="shared" ref="X21" si="132">$D$20*X20</f>
        <v>12033.371510000001</v>
      </c>
      <c r="Y21" s="84"/>
      <c r="Z21" s="84"/>
      <c r="AA21" s="84"/>
      <c r="AB21" s="84"/>
      <c r="AC21" s="85">
        <f>SUM(E21:AB21)-C20-D20</f>
        <v>-1.6298145055770874E-9</v>
      </c>
    </row>
    <row r="22" spans="1:29" ht="15" x14ac:dyDescent="0.25">
      <c r="A22" s="102" t="s">
        <v>281</v>
      </c>
      <c r="B22" s="102" t="str">
        <f>'Orçamento Planilha'!D181</f>
        <v>SINALIZAÇÃO</v>
      </c>
      <c r="C22" s="103">
        <f>'Orçamento Planilha'!L181</f>
        <v>249577.56640000001</v>
      </c>
      <c r="D22" s="103">
        <f>'Orçamento Planilha'!M181</f>
        <v>9150.8264999999992</v>
      </c>
      <c r="E22" s="81">
        <v>0.03</v>
      </c>
      <c r="F22" s="81">
        <f>E22</f>
        <v>0.03</v>
      </c>
      <c r="G22" s="81">
        <v>7.0000000000000007E-2</v>
      </c>
      <c r="H22" s="81">
        <f>G22</f>
        <v>7.0000000000000007E-2</v>
      </c>
      <c r="I22" s="81">
        <v>0.12</v>
      </c>
      <c r="J22" s="81">
        <f>I22</f>
        <v>0.12</v>
      </c>
      <c r="K22" s="81">
        <v>0.14000000000000001</v>
      </c>
      <c r="L22" s="81">
        <f>K22</f>
        <v>0.14000000000000001</v>
      </c>
      <c r="M22" s="81">
        <v>0.16</v>
      </c>
      <c r="N22" s="81">
        <f>M22</f>
        <v>0.16</v>
      </c>
      <c r="O22" s="81">
        <v>0.18</v>
      </c>
      <c r="P22" s="81">
        <f>O22</f>
        <v>0.18</v>
      </c>
      <c r="Q22" s="81">
        <v>0.18</v>
      </c>
      <c r="R22" s="81">
        <f>Q22</f>
        <v>0.18</v>
      </c>
      <c r="S22" s="81">
        <v>0.08</v>
      </c>
      <c r="T22" s="81">
        <f>S22</f>
        <v>0.08</v>
      </c>
      <c r="U22" s="81">
        <v>0.02</v>
      </c>
      <c r="V22" s="81">
        <f>U22</f>
        <v>0.02</v>
      </c>
      <c r="W22" s="81">
        <v>0.02</v>
      </c>
      <c r="X22" s="81">
        <f>W22</f>
        <v>0.02</v>
      </c>
      <c r="Y22" s="84"/>
      <c r="Z22" s="84"/>
      <c r="AA22" s="84"/>
      <c r="AB22" s="84"/>
      <c r="AC22" s="83">
        <f t="shared" ref="AC22" si="133">SUM(E22:AB22)/2</f>
        <v>1</v>
      </c>
    </row>
    <row r="23" spans="1:29" ht="15" x14ac:dyDescent="0.25">
      <c r="A23" s="102"/>
      <c r="B23" s="102"/>
      <c r="C23" s="101"/>
      <c r="D23" s="101"/>
      <c r="E23" s="84">
        <f>$C$22*E22</f>
        <v>7487.3269920000002</v>
      </c>
      <c r="F23" s="84">
        <f>$D$22*F22</f>
        <v>274.52479499999998</v>
      </c>
      <c r="G23" s="84">
        <f t="shared" ref="G23" si="134">$C$22*G22</f>
        <v>17470.429648000001</v>
      </c>
      <c r="H23" s="84">
        <f t="shared" ref="H23" si="135">$D$22*H22</f>
        <v>640.55785500000002</v>
      </c>
      <c r="I23" s="84">
        <f t="shared" ref="I23" si="136">$C$22*I22</f>
        <v>29949.307968000001</v>
      </c>
      <c r="J23" s="84">
        <f t="shared" ref="J23" si="137">$D$22*J22</f>
        <v>1098.0991799999999</v>
      </c>
      <c r="K23" s="84">
        <f t="shared" ref="K23" si="138">$C$22*K22</f>
        <v>34940.859296000002</v>
      </c>
      <c r="L23" s="84">
        <f t="shared" ref="L23" si="139">$D$22*L22</f>
        <v>1281.11571</v>
      </c>
      <c r="M23" s="84">
        <f t="shared" ref="M23" si="140">$C$22*M22</f>
        <v>39932.410624000004</v>
      </c>
      <c r="N23" s="84">
        <f t="shared" ref="N23" si="141">$D$22*N22</f>
        <v>1464.1322399999999</v>
      </c>
      <c r="O23" s="84">
        <f t="shared" ref="O23" si="142">$C$22*O22</f>
        <v>44923.961951999998</v>
      </c>
      <c r="P23" s="84">
        <f t="shared" ref="P23" si="143">$D$22*P22</f>
        <v>1647.1487699999998</v>
      </c>
      <c r="Q23" s="84">
        <f t="shared" ref="Q23" si="144">$C$22*Q22</f>
        <v>44923.961951999998</v>
      </c>
      <c r="R23" s="84">
        <f t="shared" ref="R23" si="145">$D$22*R22</f>
        <v>1647.1487699999998</v>
      </c>
      <c r="S23" s="84">
        <f t="shared" ref="S23" si="146">$C$22*S22</f>
        <v>19966.205312000002</v>
      </c>
      <c r="T23" s="84">
        <f t="shared" ref="T23" si="147">$D$22*T22</f>
        <v>732.06611999999996</v>
      </c>
      <c r="U23" s="84">
        <f t="shared" ref="U23" si="148">$C$22*U22</f>
        <v>4991.5513280000005</v>
      </c>
      <c r="V23" s="84">
        <f t="shared" ref="V23" si="149">$D$22*V22</f>
        <v>183.01652999999999</v>
      </c>
      <c r="W23" s="84">
        <f t="shared" ref="W23" si="150">$C$22*W22</f>
        <v>4991.5513280000005</v>
      </c>
      <c r="X23" s="84">
        <f t="shared" ref="X23" si="151">$D$22*X22</f>
        <v>183.01652999999999</v>
      </c>
      <c r="Y23" s="84"/>
      <c r="Z23" s="84"/>
      <c r="AA23" s="84"/>
      <c r="AB23" s="84"/>
      <c r="AC23" s="85">
        <f>SUM(E23:AB23)-C22-D22</f>
        <v>2.5465851649641991E-11</v>
      </c>
    </row>
    <row r="24" spans="1:29" ht="15" x14ac:dyDescent="0.25">
      <c r="A24" s="102" t="s">
        <v>302</v>
      </c>
      <c r="B24" s="102" t="str">
        <f>'Orçamento Planilha'!D195</f>
        <v>ACESSEBILIDADE</v>
      </c>
      <c r="C24" s="103">
        <f>'Orçamento Planilha'!L195</f>
        <v>0</v>
      </c>
      <c r="D24" s="103">
        <f>'Orçamento Planilha'!M195</f>
        <v>1097837.3530000001</v>
      </c>
      <c r="E24" s="81">
        <v>0.03</v>
      </c>
      <c r="F24" s="81">
        <f>E24</f>
        <v>0.03</v>
      </c>
      <c r="G24" s="81">
        <v>7.0000000000000007E-2</v>
      </c>
      <c r="H24" s="81">
        <f>G24</f>
        <v>7.0000000000000007E-2</v>
      </c>
      <c r="I24" s="81">
        <v>0.12</v>
      </c>
      <c r="J24" s="81">
        <f>I24</f>
        <v>0.12</v>
      </c>
      <c r="K24" s="81">
        <v>0.14000000000000001</v>
      </c>
      <c r="L24" s="81">
        <f>K24</f>
        <v>0.14000000000000001</v>
      </c>
      <c r="M24" s="81">
        <v>0.16</v>
      </c>
      <c r="N24" s="81">
        <f>M24</f>
        <v>0.16</v>
      </c>
      <c r="O24" s="81">
        <v>0.18</v>
      </c>
      <c r="P24" s="81">
        <f>O24</f>
        <v>0.18</v>
      </c>
      <c r="Q24" s="81">
        <v>0.18</v>
      </c>
      <c r="R24" s="81">
        <f>Q24</f>
        <v>0.18</v>
      </c>
      <c r="S24" s="81">
        <v>0.08</v>
      </c>
      <c r="T24" s="81">
        <f>S24</f>
        <v>0.08</v>
      </c>
      <c r="U24" s="81">
        <v>0.02</v>
      </c>
      <c r="V24" s="81">
        <f>U24</f>
        <v>0.02</v>
      </c>
      <c r="W24" s="81">
        <v>0.02</v>
      </c>
      <c r="X24" s="81">
        <f>W24</f>
        <v>0.02</v>
      </c>
      <c r="Y24" s="84"/>
      <c r="Z24" s="84"/>
      <c r="AA24" s="84"/>
      <c r="AB24" s="84"/>
      <c r="AC24" s="83">
        <f t="shared" ref="AC24" si="152">SUM(E24:AB24)/2</f>
        <v>1</v>
      </c>
    </row>
    <row r="25" spans="1:29" ht="15" x14ac:dyDescent="0.25">
      <c r="A25" s="102"/>
      <c r="B25" s="102"/>
      <c r="C25" s="101"/>
      <c r="D25" s="101"/>
      <c r="E25" s="84">
        <f>$C$24*E24</f>
        <v>0</v>
      </c>
      <c r="F25" s="84">
        <f>$D$24*F24</f>
        <v>32935.120590000006</v>
      </c>
      <c r="G25" s="84">
        <f t="shared" ref="G25" si="153">$C$24*G24</f>
        <v>0</v>
      </c>
      <c r="H25" s="84">
        <f t="shared" ref="H25" si="154">$D$24*H24</f>
        <v>76848.614710000009</v>
      </c>
      <c r="I25" s="84">
        <f t="shared" ref="I25" si="155">$C$24*I24</f>
        <v>0</v>
      </c>
      <c r="J25" s="84">
        <f t="shared" ref="J25" si="156">$D$24*J24</f>
        <v>131740.48236000002</v>
      </c>
      <c r="K25" s="84">
        <f t="shared" ref="K25" si="157">$C$24*K24</f>
        <v>0</v>
      </c>
      <c r="L25" s="84">
        <f t="shared" ref="L25" si="158">$D$24*L24</f>
        <v>153697.22942000002</v>
      </c>
      <c r="M25" s="84">
        <f t="shared" ref="M25" si="159">$C$24*M24</f>
        <v>0</v>
      </c>
      <c r="N25" s="84">
        <f t="shared" ref="N25" si="160">$D$24*N24</f>
        <v>175653.97648000001</v>
      </c>
      <c r="O25" s="84">
        <f t="shared" ref="O25" si="161">$C$24*O24</f>
        <v>0</v>
      </c>
      <c r="P25" s="84">
        <f t="shared" ref="P25" si="162">$D$24*P24</f>
        <v>197610.72354000001</v>
      </c>
      <c r="Q25" s="84">
        <f t="shared" ref="Q25" si="163">$C$24*Q24</f>
        <v>0</v>
      </c>
      <c r="R25" s="84">
        <f t="shared" ref="R25" si="164">$D$24*R24</f>
        <v>197610.72354000001</v>
      </c>
      <c r="S25" s="84">
        <f t="shared" ref="S25" si="165">$C$24*S24</f>
        <v>0</v>
      </c>
      <c r="T25" s="84">
        <f t="shared" ref="T25" si="166">$D$24*T24</f>
        <v>87826.988240000006</v>
      </c>
      <c r="U25" s="84">
        <f t="shared" ref="U25" si="167">$C$24*U24</f>
        <v>0</v>
      </c>
      <c r="V25" s="84">
        <f t="shared" ref="V25" si="168">$D$24*V24</f>
        <v>21956.747060000002</v>
      </c>
      <c r="W25" s="84">
        <f t="shared" ref="W25" si="169">$C$24*W24</f>
        <v>0</v>
      </c>
      <c r="X25" s="84">
        <f t="shared" ref="X25" si="170">$D$24*X24</f>
        <v>21956.747060000002</v>
      </c>
      <c r="Y25" s="84"/>
      <c r="Z25" s="84"/>
      <c r="AA25" s="84"/>
      <c r="AB25" s="84"/>
      <c r="AC25" s="85">
        <f>SUM(E25:AB25)-C24-D24</f>
        <v>0</v>
      </c>
    </row>
    <row r="26" spans="1:29" ht="15" x14ac:dyDescent="0.25">
      <c r="A26" s="97" t="s">
        <v>1071</v>
      </c>
      <c r="B26" s="97" t="str">
        <f>'Orçamento Planilha'!D205</f>
        <v>2ª PARTE DAS RUAS</v>
      </c>
      <c r="C26" s="99">
        <f>C28+C30+C32+C34+C36+C38+C40</f>
        <v>6090634.8550000004</v>
      </c>
      <c r="D26" s="99">
        <f>D28+D30+D32+D34+D36+D38+D40</f>
        <v>1286708.6038000002</v>
      </c>
      <c r="E26" s="82"/>
      <c r="F26" s="82"/>
      <c r="G26" s="82"/>
      <c r="H26" s="82"/>
      <c r="I26" s="82"/>
      <c r="J26" s="82"/>
      <c r="K26" s="88">
        <f>K27/$D$26</f>
        <v>0.23667498752292093</v>
      </c>
      <c r="L26" s="88">
        <f>K26</f>
        <v>0.23667498752292093</v>
      </c>
      <c r="M26" s="88">
        <f t="shared" ref="M26:AA26" si="171">M27/$D$26</f>
        <v>0.23667498752292093</v>
      </c>
      <c r="N26" s="88">
        <f>M26</f>
        <v>0.23667498752292093</v>
      </c>
      <c r="O26" s="88">
        <f t="shared" si="171"/>
        <v>0.33134498253208927</v>
      </c>
      <c r="P26" s="88">
        <f>O26</f>
        <v>0.33134498253208927</v>
      </c>
      <c r="Q26" s="88">
        <f t="shared" si="171"/>
        <v>0.37867998003667347</v>
      </c>
      <c r="R26" s="88">
        <f>Q26</f>
        <v>0.37867998003667347</v>
      </c>
      <c r="S26" s="88">
        <f t="shared" si="171"/>
        <v>0.56801997005501015</v>
      </c>
      <c r="T26" s="88">
        <f>S26</f>
        <v>0.56801997005501015</v>
      </c>
      <c r="U26" s="88">
        <f t="shared" si="171"/>
        <v>0.71002496256876269</v>
      </c>
      <c r="V26" s="88">
        <f>U26</f>
        <v>0.71002496256876269</v>
      </c>
      <c r="W26" s="88">
        <f t="shared" si="171"/>
        <v>0.94669995009168373</v>
      </c>
      <c r="X26" s="88">
        <f>W26</f>
        <v>0.94669995009168373</v>
      </c>
      <c r="Y26" s="88">
        <f t="shared" si="171"/>
        <v>0.75735996007334694</v>
      </c>
      <c r="Z26" s="88">
        <f>Y26</f>
        <v>0.75735996007334694</v>
      </c>
      <c r="AA26" s="88">
        <f t="shared" si="171"/>
        <v>0.56801997005501015</v>
      </c>
      <c r="AB26" s="81">
        <f>AA26</f>
        <v>0.56801997005501015</v>
      </c>
      <c r="AC26" s="83">
        <f t="shared" ref="AC26" si="172">SUM(E26:AB26)/2</f>
        <v>4.7334997504584191</v>
      </c>
    </row>
    <row r="27" spans="1:29" ht="15" x14ac:dyDescent="0.25">
      <c r="A27" s="98"/>
      <c r="B27" s="98"/>
      <c r="C27" s="100"/>
      <c r="D27" s="100"/>
      <c r="E27" s="87"/>
      <c r="F27" s="87"/>
      <c r="G27" s="87"/>
      <c r="H27" s="87"/>
      <c r="I27" s="87"/>
      <c r="J27" s="87"/>
      <c r="K27" s="87">
        <f t="shared" ref="K27:AB27" si="173">K29+K31+K33+K35+K37+K39+K41</f>
        <v>304531.74275000003</v>
      </c>
      <c r="L27" s="87">
        <f t="shared" si="173"/>
        <v>64335.430190000006</v>
      </c>
      <c r="M27" s="87">
        <f t="shared" si="173"/>
        <v>304531.74275000003</v>
      </c>
      <c r="N27" s="87">
        <f t="shared" si="173"/>
        <v>64335.430190000006</v>
      </c>
      <c r="O27" s="87">
        <f t="shared" si="173"/>
        <v>426344.43985000002</v>
      </c>
      <c r="P27" s="87">
        <f t="shared" si="173"/>
        <v>90069.602266000016</v>
      </c>
      <c r="Q27" s="87">
        <f t="shared" si="173"/>
        <v>487250.78840000002</v>
      </c>
      <c r="R27" s="87">
        <f t="shared" si="173"/>
        <v>102936.68830400001</v>
      </c>
      <c r="S27" s="87">
        <f t="shared" si="173"/>
        <v>730876.18260000006</v>
      </c>
      <c r="T27" s="87">
        <f t="shared" si="173"/>
        <v>154405.03245600002</v>
      </c>
      <c r="U27" s="87">
        <f t="shared" si="173"/>
        <v>913595.22825000004</v>
      </c>
      <c r="V27" s="87">
        <f t="shared" si="173"/>
        <v>193006.29057000001</v>
      </c>
      <c r="W27" s="87">
        <f t="shared" si="173"/>
        <v>1218126.9710000001</v>
      </c>
      <c r="X27" s="87">
        <f t="shared" si="173"/>
        <v>257341.72076000003</v>
      </c>
      <c r="Y27" s="87">
        <f t="shared" si="173"/>
        <v>974501.57680000004</v>
      </c>
      <c r="Z27" s="87">
        <f t="shared" si="173"/>
        <v>205873.37660800002</v>
      </c>
      <c r="AA27" s="87">
        <f t="shared" si="173"/>
        <v>730876.18260000006</v>
      </c>
      <c r="AB27" s="87">
        <f t="shared" si="173"/>
        <v>154405.03245600002</v>
      </c>
      <c r="AC27" s="85">
        <f>SUM(E27:AB27)-C26-D26</f>
        <v>0</v>
      </c>
    </row>
    <row r="28" spans="1:29" ht="15" x14ac:dyDescent="0.25">
      <c r="A28" s="97" t="s">
        <v>315</v>
      </c>
      <c r="B28" s="97" t="str">
        <f>'Orçamento Planilha'!D206</f>
        <v>TERRAPLENAGEM</v>
      </c>
      <c r="C28" s="99">
        <f>'Orçamento Planilha'!L206</f>
        <v>213672.35090000002</v>
      </c>
      <c r="D28" s="99">
        <f>'Orçamento Planilha'!M206</f>
        <v>425069.10000000009</v>
      </c>
      <c r="E28" s="86"/>
      <c r="F28" s="86"/>
      <c r="G28" s="86"/>
      <c r="H28" s="86"/>
      <c r="I28" s="86"/>
      <c r="J28" s="86"/>
      <c r="K28" s="81">
        <v>0.05</v>
      </c>
      <c r="L28" s="81">
        <f>K28</f>
        <v>0.05</v>
      </c>
      <c r="M28" s="81">
        <v>0.05</v>
      </c>
      <c r="N28" s="81">
        <f>M28</f>
        <v>0.05</v>
      </c>
      <c r="O28" s="81">
        <v>7.0000000000000007E-2</v>
      </c>
      <c r="P28" s="81">
        <f>O28</f>
        <v>7.0000000000000007E-2</v>
      </c>
      <c r="Q28" s="81">
        <v>0.08</v>
      </c>
      <c r="R28" s="81">
        <f>Q28</f>
        <v>0.08</v>
      </c>
      <c r="S28" s="81">
        <v>0.12</v>
      </c>
      <c r="T28" s="81">
        <f>S28</f>
        <v>0.12</v>
      </c>
      <c r="U28" s="81">
        <v>0.15</v>
      </c>
      <c r="V28" s="81">
        <f>U28</f>
        <v>0.15</v>
      </c>
      <c r="W28" s="81">
        <v>0.2</v>
      </c>
      <c r="X28" s="81">
        <f>W28</f>
        <v>0.2</v>
      </c>
      <c r="Y28" s="81">
        <v>0.16</v>
      </c>
      <c r="Z28" s="81">
        <f>Y28</f>
        <v>0.16</v>
      </c>
      <c r="AA28" s="81">
        <v>0.12</v>
      </c>
      <c r="AB28" s="81">
        <f>AA28</f>
        <v>0.12</v>
      </c>
      <c r="AC28" s="83">
        <f t="shared" ref="AC28" si="174">SUM(E28:AB28)/2</f>
        <v>1</v>
      </c>
    </row>
    <row r="29" spans="1:29" ht="15" x14ac:dyDescent="0.25">
      <c r="A29" s="98"/>
      <c r="B29" s="98"/>
      <c r="C29" s="100"/>
      <c r="D29" s="100"/>
      <c r="E29" s="86"/>
      <c r="F29" s="86"/>
      <c r="G29" s="86"/>
      <c r="H29" s="86"/>
      <c r="I29" s="86"/>
      <c r="J29" s="86"/>
      <c r="K29" s="84">
        <f>$C$28*K28</f>
        <v>10683.617545000001</v>
      </c>
      <c r="L29" s="84">
        <f>$D$28*L28</f>
        <v>21253.455000000005</v>
      </c>
      <c r="M29" s="84">
        <f t="shared" ref="M29" si="175">$C$28*M28</f>
        <v>10683.617545000001</v>
      </c>
      <c r="N29" s="84">
        <f t="shared" ref="N29" si="176">$D$28*N28</f>
        <v>21253.455000000005</v>
      </c>
      <c r="O29" s="84">
        <f t="shared" ref="O29" si="177">$C$28*O28</f>
        <v>14957.064563000004</v>
      </c>
      <c r="P29" s="84">
        <f t="shared" ref="P29" si="178">$D$28*P28</f>
        <v>29754.83700000001</v>
      </c>
      <c r="Q29" s="84">
        <f t="shared" ref="Q29" si="179">$C$28*Q28</f>
        <v>17093.788072000003</v>
      </c>
      <c r="R29" s="84">
        <f t="shared" ref="R29" si="180">$D$28*R28</f>
        <v>34005.528000000006</v>
      </c>
      <c r="S29" s="84">
        <f t="shared" ref="S29" si="181">$C$28*S28</f>
        <v>25640.682108000001</v>
      </c>
      <c r="T29" s="84">
        <f t="shared" ref="T29" si="182">$D$28*T28</f>
        <v>51008.292000000009</v>
      </c>
      <c r="U29" s="84">
        <f t="shared" ref="U29" si="183">$C$28*U28</f>
        <v>32050.852635000003</v>
      </c>
      <c r="V29" s="84">
        <f t="shared" ref="V29" si="184">$D$28*V28</f>
        <v>63760.365000000013</v>
      </c>
      <c r="W29" s="84">
        <f t="shared" ref="W29" si="185">$C$28*W28</f>
        <v>42734.470180000004</v>
      </c>
      <c r="X29" s="84">
        <f t="shared" ref="X29" si="186">$D$28*X28</f>
        <v>85013.820000000022</v>
      </c>
      <c r="Y29" s="84">
        <f t="shared" ref="Y29" si="187">$C$28*Y28</f>
        <v>34187.576144000006</v>
      </c>
      <c r="Z29" s="84">
        <f t="shared" ref="Z29" si="188">$D$28*Z28</f>
        <v>68011.056000000011</v>
      </c>
      <c r="AA29" s="84">
        <f t="shared" ref="AA29" si="189">$C$28*AA28</f>
        <v>25640.682108000001</v>
      </c>
      <c r="AB29" s="84">
        <f t="shared" ref="AB29" si="190">$D$28*AB28</f>
        <v>51008.292000000009</v>
      </c>
      <c r="AC29" s="85">
        <f>SUM(E29:AB29)-C28-D28</f>
        <v>0</v>
      </c>
    </row>
    <row r="30" spans="1:29" ht="15" x14ac:dyDescent="0.25">
      <c r="A30" s="97" t="s">
        <v>322</v>
      </c>
      <c r="B30" s="97" t="str">
        <f>'Orçamento Planilha'!D213</f>
        <v>SERVIÇOS DE PAVIMENTAÇÃO</v>
      </c>
      <c r="C30" s="99">
        <f>'Orçamento Planilha'!L213</f>
        <v>1449308.3629999999</v>
      </c>
      <c r="D30" s="99">
        <f>'Orçamento Planilha'!M213</f>
        <v>384903.91639999999</v>
      </c>
      <c r="E30" s="86"/>
      <c r="F30" s="86"/>
      <c r="G30" s="86"/>
      <c r="H30" s="86"/>
      <c r="I30" s="86"/>
      <c r="J30" s="86"/>
      <c r="K30" s="81">
        <v>0.05</v>
      </c>
      <c r="L30" s="81">
        <f>K30</f>
        <v>0.05</v>
      </c>
      <c r="M30" s="81">
        <v>0.05</v>
      </c>
      <c r="N30" s="81">
        <f>M30</f>
        <v>0.05</v>
      </c>
      <c r="O30" s="81">
        <v>7.0000000000000007E-2</v>
      </c>
      <c r="P30" s="81">
        <f>O30</f>
        <v>7.0000000000000007E-2</v>
      </c>
      <c r="Q30" s="81">
        <v>0.08</v>
      </c>
      <c r="R30" s="81">
        <f>Q30</f>
        <v>0.08</v>
      </c>
      <c r="S30" s="81">
        <v>0.12</v>
      </c>
      <c r="T30" s="81">
        <f>S30</f>
        <v>0.12</v>
      </c>
      <c r="U30" s="81">
        <v>0.15</v>
      </c>
      <c r="V30" s="81">
        <f>U30</f>
        <v>0.15</v>
      </c>
      <c r="W30" s="81">
        <v>0.2</v>
      </c>
      <c r="X30" s="81">
        <f>W30</f>
        <v>0.2</v>
      </c>
      <c r="Y30" s="81">
        <v>0.16</v>
      </c>
      <c r="Z30" s="81">
        <f>Y30</f>
        <v>0.16</v>
      </c>
      <c r="AA30" s="81">
        <v>0.12</v>
      </c>
      <c r="AB30" s="81">
        <f>AA30</f>
        <v>0.12</v>
      </c>
      <c r="AC30" s="83">
        <f t="shared" ref="AC30" si="191">SUM(E30:AB30)/2</f>
        <v>1</v>
      </c>
    </row>
    <row r="31" spans="1:29" ht="15" x14ac:dyDescent="0.25">
      <c r="A31" s="98"/>
      <c r="B31" s="98"/>
      <c r="C31" s="100"/>
      <c r="D31" s="100"/>
      <c r="E31" s="86"/>
      <c r="F31" s="86"/>
      <c r="G31" s="86"/>
      <c r="H31" s="86"/>
      <c r="I31" s="86"/>
      <c r="J31" s="86"/>
      <c r="K31" s="84">
        <f>$C$30*K30</f>
        <v>72465.418149999998</v>
      </c>
      <c r="L31" s="84">
        <f>$D$30*L30</f>
        <v>19245.195820000001</v>
      </c>
      <c r="M31" s="84">
        <f t="shared" ref="M31" si="192">$C$30*M30</f>
        <v>72465.418149999998</v>
      </c>
      <c r="N31" s="84">
        <f t="shared" ref="N31" si="193">$D$30*N30</f>
        <v>19245.195820000001</v>
      </c>
      <c r="O31" s="84">
        <f t="shared" ref="O31" si="194">$C$30*O30</f>
        <v>101451.58541</v>
      </c>
      <c r="P31" s="84">
        <f t="shared" ref="P31" si="195">$D$30*P30</f>
        <v>26943.274148</v>
      </c>
      <c r="Q31" s="84">
        <f t="shared" ref="Q31" si="196">$C$30*Q30</f>
        <v>115944.66903999999</v>
      </c>
      <c r="R31" s="84">
        <f t="shared" ref="R31" si="197">$D$30*R30</f>
        <v>30792.313311999998</v>
      </c>
      <c r="S31" s="84">
        <f t="shared" ref="S31" si="198">$C$30*S30</f>
        <v>173917.00355999998</v>
      </c>
      <c r="T31" s="84">
        <f t="shared" ref="T31" si="199">$D$30*T30</f>
        <v>46188.469967999998</v>
      </c>
      <c r="U31" s="84">
        <f t="shared" ref="U31" si="200">$C$30*U30</f>
        <v>217396.25444999998</v>
      </c>
      <c r="V31" s="84">
        <f t="shared" ref="V31" si="201">$D$30*V30</f>
        <v>57735.587459999995</v>
      </c>
      <c r="W31" s="84">
        <f t="shared" ref="W31" si="202">$C$30*W30</f>
        <v>289861.67259999999</v>
      </c>
      <c r="X31" s="84">
        <f t="shared" ref="X31" si="203">$D$30*X30</f>
        <v>76980.783280000003</v>
      </c>
      <c r="Y31" s="84">
        <f t="shared" ref="Y31" si="204">$C$30*Y30</f>
        <v>231889.33807999999</v>
      </c>
      <c r="Z31" s="84">
        <f t="shared" ref="Z31" si="205">$D$30*Z30</f>
        <v>61584.626623999997</v>
      </c>
      <c r="AA31" s="84">
        <f t="shared" ref="AA31" si="206">$C$30*AA30</f>
        <v>173917.00355999998</v>
      </c>
      <c r="AB31" s="84">
        <f t="shared" ref="AB31" si="207">$D$30*AB30</f>
        <v>46188.469967999998</v>
      </c>
      <c r="AC31" s="85">
        <f>SUM(E31:AB31)-C30-D30</f>
        <v>0</v>
      </c>
    </row>
    <row r="32" spans="1:29" ht="15" x14ac:dyDescent="0.25">
      <c r="A32" s="97" t="s">
        <v>341</v>
      </c>
      <c r="B32" s="97" t="str">
        <f>'Orçamento Planilha'!D242</f>
        <v>SERVIÇOS DE DRENAGEM</v>
      </c>
      <c r="C32" s="99">
        <f>'Orçamento Planilha'!L242</f>
        <v>723884.3391000001</v>
      </c>
      <c r="D32" s="99">
        <f>'Orçamento Planilha'!M242</f>
        <v>155423.42369999998</v>
      </c>
      <c r="E32" s="86"/>
      <c r="F32" s="86"/>
      <c r="G32" s="86"/>
      <c r="H32" s="86"/>
      <c r="I32" s="86"/>
      <c r="J32" s="86"/>
      <c r="K32" s="81">
        <v>0.05</v>
      </c>
      <c r="L32" s="81">
        <f>K32</f>
        <v>0.05</v>
      </c>
      <c r="M32" s="81">
        <v>0.05</v>
      </c>
      <c r="N32" s="81">
        <f>M32</f>
        <v>0.05</v>
      </c>
      <c r="O32" s="81">
        <v>7.0000000000000007E-2</v>
      </c>
      <c r="P32" s="81">
        <f>O32</f>
        <v>7.0000000000000007E-2</v>
      </c>
      <c r="Q32" s="81">
        <v>0.08</v>
      </c>
      <c r="R32" s="81">
        <f>Q32</f>
        <v>0.08</v>
      </c>
      <c r="S32" s="81">
        <v>0.12</v>
      </c>
      <c r="T32" s="81">
        <f>S32</f>
        <v>0.12</v>
      </c>
      <c r="U32" s="81">
        <v>0.15</v>
      </c>
      <c r="V32" s="81">
        <f>U32</f>
        <v>0.15</v>
      </c>
      <c r="W32" s="81">
        <v>0.2</v>
      </c>
      <c r="X32" s="81">
        <f>W32</f>
        <v>0.2</v>
      </c>
      <c r="Y32" s="81">
        <v>0.16</v>
      </c>
      <c r="Z32" s="81">
        <f>Y32</f>
        <v>0.16</v>
      </c>
      <c r="AA32" s="81">
        <v>0.12</v>
      </c>
      <c r="AB32" s="81">
        <f>AA32</f>
        <v>0.12</v>
      </c>
      <c r="AC32" s="83">
        <f t="shared" ref="AC32" si="208">SUM(E32:AB32)/2</f>
        <v>1</v>
      </c>
    </row>
    <row r="33" spans="1:29" ht="15" x14ac:dyDescent="0.25">
      <c r="A33" s="98"/>
      <c r="B33" s="98"/>
      <c r="C33" s="100"/>
      <c r="D33" s="100"/>
      <c r="E33" s="86"/>
      <c r="F33" s="86"/>
      <c r="G33" s="86"/>
      <c r="H33" s="86"/>
      <c r="I33" s="86"/>
      <c r="J33" s="86"/>
      <c r="K33" s="84">
        <f>$C$32*K32</f>
        <v>36194.216955000004</v>
      </c>
      <c r="L33" s="84">
        <f>$D$32*L32</f>
        <v>7771.1711849999992</v>
      </c>
      <c r="M33" s="84">
        <f t="shared" ref="M33" si="209">$C$32*M32</f>
        <v>36194.216955000004</v>
      </c>
      <c r="N33" s="84">
        <f t="shared" ref="N33" si="210">$D$32*N32</f>
        <v>7771.1711849999992</v>
      </c>
      <c r="O33" s="84">
        <f t="shared" ref="O33" si="211">$C$32*O32</f>
        <v>50671.903737000015</v>
      </c>
      <c r="P33" s="84">
        <f t="shared" ref="P33" si="212">$D$32*P32</f>
        <v>10879.639659</v>
      </c>
      <c r="Q33" s="84">
        <f t="shared" ref="Q33" si="213">$C$32*Q32</f>
        <v>57910.74712800001</v>
      </c>
      <c r="R33" s="84">
        <f t="shared" ref="R33" si="214">$D$32*R32</f>
        <v>12433.873895999999</v>
      </c>
      <c r="S33" s="84">
        <f t="shared" ref="S33" si="215">$C$32*S32</f>
        <v>86866.120692000011</v>
      </c>
      <c r="T33" s="84">
        <f t="shared" ref="T33" si="216">$D$32*T32</f>
        <v>18650.810843999996</v>
      </c>
      <c r="U33" s="84">
        <f t="shared" ref="U33" si="217">$C$32*U32</f>
        <v>108582.65086500002</v>
      </c>
      <c r="V33" s="84">
        <f t="shared" ref="V33" si="218">$D$32*V32</f>
        <v>23313.513554999998</v>
      </c>
      <c r="W33" s="84">
        <f t="shared" ref="W33" si="219">$C$32*W32</f>
        <v>144776.86782000001</v>
      </c>
      <c r="X33" s="84">
        <f t="shared" ref="X33" si="220">$D$32*X32</f>
        <v>31084.684739999997</v>
      </c>
      <c r="Y33" s="84">
        <f t="shared" ref="Y33" si="221">$C$32*Y32</f>
        <v>115821.49425600002</v>
      </c>
      <c r="Z33" s="84">
        <f t="shared" ref="Z33" si="222">$D$32*Z32</f>
        <v>24867.747791999998</v>
      </c>
      <c r="AA33" s="84">
        <f t="shared" ref="AA33" si="223">$C$32*AA32</f>
        <v>86866.120692000011</v>
      </c>
      <c r="AB33" s="84">
        <f t="shared" ref="AB33" si="224">$D$32*AB32</f>
        <v>18650.810843999996</v>
      </c>
      <c r="AC33" s="85">
        <f>SUM(E33:AB33)-C32-D32</f>
        <v>0</v>
      </c>
    </row>
    <row r="34" spans="1:29" ht="15" x14ac:dyDescent="0.25">
      <c r="A34" s="97" t="s">
        <v>420</v>
      </c>
      <c r="B34" s="97" t="str">
        <f>'Orçamento Planilha'!D315</f>
        <v>SINALIZAÇÃO</v>
      </c>
      <c r="C34" s="99">
        <f>'Orçamento Planilha'!L315</f>
        <v>139032.86739999999</v>
      </c>
      <c r="D34" s="99">
        <f>'Orçamento Planilha'!M315</f>
        <v>25512.358400000001</v>
      </c>
      <c r="E34" s="86"/>
      <c r="F34" s="86"/>
      <c r="G34" s="86"/>
      <c r="H34" s="86"/>
      <c r="I34" s="86"/>
      <c r="J34" s="86"/>
      <c r="K34" s="81">
        <v>0.05</v>
      </c>
      <c r="L34" s="81">
        <f>K34</f>
        <v>0.05</v>
      </c>
      <c r="M34" s="81">
        <v>0.05</v>
      </c>
      <c r="N34" s="81">
        <f>M34</f>
        <v>0.05</v>
      </c>
      <c r="O34" s="81">
        <v>7.0000000000000007E-2</v>
      </c>
      <c r="P34" s="81">
        <f>O34</f>
        <v>7.0000000000000007E-2</v>
      </c>
      <c r="Q34" s="81">
        <v>0.08</v>
      </c>
      <c r="R34" s="81">
        <f>Q34</f>
        <v>0.08</v>
      </c>
      <c r="S34" s="81">
        <v>0.12</v>
      </c>
      <c r="T34" s="81">
        <f>S34</f>
        <v>0.12</v>
      </c>
      <c r="U34" s="81">
        <v>0.15</v>
      </c>
      <c r="V34" s="81">
        <f>U34</f>
        <v>0.15</v>
      </c>
      <c r="W34" s="81">
        <v>0.2</v>
      </c>
      <c r="X34" s="81">
        <f>W34</f>
        <v>0.2</v>
      </c>
      <c r="Y34" s="81">
        <v>0.16</v>
      </c>
      <c r="Z34" s="81">
        <f>Y34</f>
        <v>0.16</v>
      </c>
      <c r="AA34" s="81">
        <v>0.12</v>
      </c>
      <c r="AB34" s="81">
        <f>AA34</f>
        <v>0.12</v>
      </c>
      <c r="AC34" s="83">
        <f t="shared" ref="AC34" si="225">SUM(E34:AB34)/2</f>
        <v>1</v>
      </c>
    </row>
    <row r="35" spans="1:29" ht="15" x14ac:dyDescent="0.25">
      <c r="A35" s="98"/>
      <c r="B35" s="98"/>
      <c r="C35" s="100"/>
      <c r="D35" s="100"/>
      <c r="E35" s="86"/>
      <c r="F35" s="86"/>
      <c r="G35" s="86"/>
      <c r="H35" s="86"/>
      <c r="I35" s="86"/>
      <c r="J35" s="86"/>
      <c r="K35" s="84">
        <f>$C$34*K34</f>
        <v>6951.6433699999998</v>
      </c>
      <c r="L35" s="84">
        <f>$D$34*L34</f>
        <v>1275.6179200000001</v>
      </c>
      <c r="M35" s="84">
        <f t="shared" ref="M35" si="226">$C$34*M34</f>
        <v>6951.6433699999998</v>
      </c>
      <c r="N35" s="84">
        <f t="shared" ref="N35" si="227">$D$34*N34</f>
        <v>1275.6179200000001</v>
      </c>
      <c r="O35" s="84">
        <f t="shared" ref="O35" si="228">$C$34*O34</f>
        <v>9732.3007180000004</v>
      </c>
      <c r="P35" s="84">
        <f t="shared" ref="P35" si="229">$D$34*P34</f>
        <v>1785.8650880000002</v>
      </c>
      <c r="Q35" s="84">
        <f t="shared" ref="Q35" si="230">$C$34*Q34</f>
        <v>11122.629391999999</v>
      </c>
      <c r="R35" s="84">
        <f t="shared" ref="R35" si="231">$D$34*R34</f>
        <v>2040.9886720000002</v>
      </c>
      <c r="S35" s="84">
        <f t="shared" ref="S35" si="232">$C$34*S34</f>
        <v>16683.944087999997</v>
      </c>
      <c r="T35" s="84">
        <f t="shared" ref="T35" si="233">$D$34*T34</f>
        <v>3061.4830080000002</v>
      </c>
      <c r="U35" s="84">
        <f t="shared" ref="U35" si="234">$C$34*U34</f>
        <v>20854.930109999998</v>
      </c>
      <c r="V35" s="84">
        <f t="shared" ref="V35" si="235">$D$34*V34</f>
        <v>3826.85376</v>
      </c>
      <c r="W35" s="84">
        <f t="shared" ref="W35" si="236">$C$34*W34</f>
        <v>27806.573479999999</v>
      </c>
      <c r="X35" s="84">
        <f t="shared" ref="X35" si="237">$D$34*X34</f>
        <v>5102.4716800000006</v>
      </c>
      <c r="Y35" s="84">
        <f t="shared" ref="Y35" si="238">$C$34*Y34</f>
        <v>22245.258783999998</v>
      </c>
      <c r="Z35" s="84">
        <f t="shared" ref="Z35" si="239">$D$34*Z34</f>
        <v>4081.9773440000004</v>
      </c>
      <c r="AA35" s="84">
        <f t="shared" ref="AA35" si="240">$C$34*AA34</f>
        <v>16683.944087999997</v>
      </c>
      <c r="AB35" s="84">
        <f t="shared" ref="AB35" si="241">$D$34*AB34</f>
        <v>3061.4830080000002</v>
      </c>
      <c r="AC35" s="85">
        <f>SUM(E35:AB35)-C34-D34</f>
        <v>0</v>
      </c>
    </row>
    <row r="36" spans="1:29" ht="15" x14ac:dyDescent="0.25">
      <c r="A36" s="97" t="s">
        <v>434</v>
      </c>
      <c r="B36" s="97" t="str">
        <f>'Orçamento Planilha'!D329</f>
        <v>RESERVATÓRIO</v>
      </c>
      <c r="C36" s="99">
        <f>'Orçamento Planilha'!L329</f>
        <v>1480077.152</v>
      </c>
      <c r="D36" s="99">
        <f>'Orçamento Planilha'!M329</f>
        <v>247781.962</v>
      </c>
      <c r="E36" s="86"/>
      <c r="F36" s="86"/>
      <c r="G36" s="86"/>
      <c r="H36" s="86"/>
      <c r="I36" s="86"/>
      <c r="J36" s="86"/>
      <c r="K36" s="81">
        <v>0.05</v>
      </c>
      <c r="L36" s="81">
        <f>K36</f>
        <v>0.05</v>
      </c>
      <c r="M36" s="81">
        <v>0.05</v>
      </c>
      <c r="N36" s="81">
        <f>M36</f>
        <v>0.05</v>
      </c>
      <c r="O36" s="81">
        <v>7.0000000000000007E-2</v>
      </c>
      <c r="P36" s="81">
        <f>O36</f>
        <v>7.0000000000000007E-2</v>
      </c>
      <c r="Q36" s="81">
        <v>0.08</v>
      </c>
      <c r="R36" s="81">
        <f>Q36</f>
        <v>0.08</v>
      </c>
      <c r="S36" s="81">
        <v>0.12</v>
      </c>
      <c r="T36" s="81">
        <f>S36</f>
        <v>0.12</v>
      </c>
      <c r="U36" s="81">
        <v>0.15</v>
      </c>
      <c r="V36" s="81">
        <f>U36</f>
        <v>0.15</v>
      </c>
      <c r="W36" s="81">
        <v>0.2</v>
      </c>
      <c r="X36" s="81">
        <f>W36</f>
        <v>0.2</v>
      </c>
      <c r="Y36" s="81">
        <v>0.16</v>
      </c>
      <c r="Z36" s="81">
        <f>Y36</f>
        <v>0.16</v>
      </c>
      <c r="AA36" s="81">
        <v>0.12</v>
      </c>
      <c r="AB36" s="81">
        <f>AA36</f>
        <v>0.12</v>
      </c>
      <c r="AC36" s="83">
        <f t="shared" ref="AC36" si="242">SUM(E36:AB36)/2</f>
        <v>1</v>
      </c>
    </row>
    <row r="37" spans="1:29" ht="15" x14ac:dyDescent="0.25">
      <c r="A37" s="98"/>
      <c r="B37" s="98"/>
      <c r="C37" s="100"/>
      <c r="D37" s="100"/>
      <c r="E37" s="86"/>
      <c r="F37" s="86"/>
      <c r="G37" s="86"/>
      <c r="H37" s="86"/>
      <c r="I37" s="86"/>
      <c r="J37" s="86"/>
      <c r="K37" s="84">
        <f>$C$36*K36</f>
        <v>74003.857600000003</v>
      </c>
      <c r="L37" s="84">
        <f>$D$36*L36</f>
        <v>12389.098100000001</v>
      </c>
      <c r="M37" s="84">
        <f t="shared" ref="M37" si="243">$C$36*M36</f>
        <v>74003.857600000003</v>
      </c>
      <c r="N37" s="84">
        <f t="shared" ref="N37" si="244">$D$36*N36</f>
        <v>12389.098100000001</v>
      </c>
      <c r="O37" s="84">
        <f t="shared" ref="O37" si="245">$C$36*O36</f>
        <v>103605.40064000001</v>
      </c>
      <c r="P37" s="84">
        <f t="shared" ref="P37" si="246">$D$36*P36</f>
        <v>17344.737340000003</v>
      </c>
      <c r="Q37" s="84">
        <f t="shared" ref="Q37" si="247">$C$36*Q36</f>
        <v>118406.17216</v>
      </c>
      <c r="R37" s="84">
        <f t="shared" ref="R37" si="248">$D$36*R36</f>
        <v>19822.556960000002</v>
      </c>
      <c r="S37" s="84">
        <f t="shared" ref="S37" si="249">$C$36*S36</f>
        <v>177609.25824</v>
      </c>
      <c r="T37" s="84">
        <f t="shared" ref="T37" si="250">$D$36*T36</f>
        <v>29733.835439999999</v>
      </c>
      <c r="U37" s="84">
        <f t="shared" ref="U37" si="251">$C$36*U36</f>
        <v>222011.57279999999</v>
      </c>
      <c r="V37" s="84">
        <f t="shared" ref="V37" si="252">$D$36*V36</f>
        <v>37167.294300000001</v>
      </c>
      <c r="W37" s="84">
        <f t="shared" ref="W37" si="253">$C$36*W36</f>
        <v>296015.43040000001</v>
      </c>
      <c r="X37" s="84">
        <f t="shared" ref="X37" si="254">$D$36*X36</f>
        <v>49556.392400000004</v>
      </c>
      <c r="Y37" s="84">
        <f t="shared" ref="Y37" si="255">$C$36*Y36</f>
        <v>236812.34432</v>
      </c>
      <c r="Z37" s="84">
        <f t="shared" ref="Z37" si="256">$D$36*Z36</f>
        <v>39645.113920000003</v>
      </c>
      <c r="AA37" s="84">
        <f t="shared" ref="AA37" si="257">$C$36*AA36</f>
        <v>177609.25824</v>
      </c>
      <c r="AB37" s="84">
        <f t="shared" ref="AB37" si="258">$D$36*AB36</f>
        <v>29733.835439999999</v>
      </c>
      <c r="AC37" s="85">
        <f>SUM(E37:AB37)-C36-D36</f>
        <v>0</v>
      </c>
    </row>
    <row r="38" spans="1:29" ht="15" x14ac:dyDescent="0.25">
      <c r="A38" s="97" t="s">
        <v>754</v>
      </c>
      <c r="B38" s="97" t="str">
        <f>'Orçamento Planilha'!D545</f>
        <v>LINHA DE RECALQUE</v>
      </c>
      <c r="C38" s="99">
        <f>'Orçamento Planilha'!L545</f>
        <v>1575379.1753</v>
      </c>
      <c r="D38" s="99">
        <f>'Orçamento Planilha'!M545</f>
        <v>29935.088000000003</v>
      </c>
      <c r="E38" s="86"/>
      <c r="F38" s="86"/>
      <c r="G38" s="86"/>
      <c r="H38" s="86"/>
      <c r="I38" s="86"/>
      <c r="J38" s="86"/>
      <c r="K38" s="81">
        <v>0.05</v>
      </c>
      <c r="L38" s="81">
        <f>K38</f>
        <v>0.05</v>
      </c>
      <c r="M38" s="81">
        <v>0.05</v>
      </c>
      <c r="N38" s="81">
        <f>M38</f>
        <v>0.05</v>
      </c>
      <c r="O38" s="81">
        <v>7.0000000000000007E-2</v>
      </c>
      <c r="P38" s="81">
        <f>O38</f>
        <v>7.0000000000000007E-2</v>
      </c>
      <c r="Q38" s="81">
        <v>0.08</v>
      </c>
      <c r="R38" s="81">
        <f>Q38</f>
        <v>0.08</v>
      </c>
      <c r="S38" s="81">
        <v>0.12</v>
      </c>
      <c r="T38" s="81">
        <f>S38</f>
        <v>0.12</v>
      </c>
      <c r="U38" s="81">
        <v>0.15</v>
      </c>
      <c r="V38" s="81">
        <f>U38</f>
        <v>0.15</v>
      </c>
      <c r="W38" s="81">
        <v>0.2</v>
      </c>
      <c r="X38" s="81">
        <f>W38</f>
        <v>0.2</v>
      </c>
      <c r="Y38" s="81">
        <v>0.16</v>
      </c>
      <c r="Z38" s="81">
        <f>Y38</f>
        <v>0.16</v>
      </c>
      <c r="AA38" s="81">
        <v>0.12</v>
      </c>
      <c r="AB38" s="81">
        <f>AA38</f>
        <v>0.12</v>
      </c>
      <c r="AC38" s="83">
        <f t="shared" ref="AC38" si="259">SUM(E38:AB38)/2</f>
        <v>1</v>
      </c>
    </row>
    <row r="39" spans="1:29" ht="15" x14ac:dyDescent="0.25">
      <c r="A39" s="98"/>
      <c r="B39" s="98"/>
      <c r="C39" s="100"/>
      <c r="D39" s="100"/>
      <c r="E39" s="86"/>
      <c r="F39" s="86"/>
      <c r="G39" s="86"/>
      <c r="H39" s="86"/>
      <c r="I39" s="86"/>
      <c r="J39" s="86"/>
      <c r="K39" s="84">
        <f>$C$38*K38</f>
        <v>78768.958765000003</v>
      </c>
      <c r="L39" s="84">
        <f>$D$38*L38</f>
        <v>1496.7544000000003</v>
      </c>
      <c r="M39" s="84">
        <f t="shared" ref="M39" si="260">$C$38*M38</f>
        <v>78768.958765000003</v>
      </c>
      <c r="N39" s="84">
        <f t="shared" ref="N39" si="261">$D$38*N38</f>
        <v>1496.7544000000003</v>
      </c>
      <c r="O39" s="84">
        <f t="shared" ref="O39" si="262">$C$38*O38</f>
        <v>110276.54227100001</v>
      </c>
      <c r="P39" s="84">
        <f t="shared" ref="P39" si="263">$D$38*P38</f>
        <v>2095.4561600000006</v>
      </c>
      <c r="Q39" s="84">
        <f t="shared" ref="Q39" si="264">$C$38*Q38</f>
        <v>126030.334024</v>
      </c>
      <c r="R39" s="84">
        <f t="shared" ref="R39" si="265">$D$38*R38</f>
        <v>2394.8070400000001</v>
      </c>
      <c r="S39" s="84">
        <f t="shared" ref="S39" si="266">$C$38*S38</f>
        <v>189045.501036</v>
      </c>
      <c r="T39" s="84">
        <f t="shared" ref="T39" si="267">$D$38*T38</f>
        <v>3592.2105600000004</v>
      </c>
      <c r="U39" s="84">
        <f t="shared" ref="U39" si="268">$C$38*U38</f>
        <v>236306.87629499999</v>
      </c>
      <c r="V39" s="84">
        <f t="shared" ref="V39" si="269">$D$38*V38</f>
        <v>4490.2632000000003</v>
      </c>
      <c r="W39" s="84">
        <f t="shared" ref="W39" si="270">$C$38*W38</f>
        <v>315075.83506000001</v>
      </c>
      <c r="X39" s="84">
        <f t="shared" ref="X39" si="271">$D$38*X38</f>
        <v>5987.017600000001</v>
      </c>
      <c r="Y39" s="84">
        <f t="shared" ref="Y39" si="272">$C$38*Y38</f>
        <v>252060.66804799999</v>
      </c>
      <c r="Z39" s="84">
        <f t="shared" ref="Z39" si="273">$D$38*Z38</f>
        <v>4789.6140800000003</v>
      </c>
      <c r="AA39" s="84">
        <f t="shared" ref="AA39" si="274">$C$38*AA38</f>
        <v>189045.501036</v>
      </c>
      <c r="AB39" s="84">
        <f t="shared" ref="AB39" si="275">$D$38*AB38</f>
        <v>3592.2105600000004</v>
      </c>
      <c r="AC39" s="85">
        <f>SUM(E39:AB39)-C38-D38</f>
        <v>0</v>
      </c>
    </row>
    <row r="40" spans="1:29" ht="15" x14ac:dyDescent="0.25">
      <c r="A40" s="102" t="s">
        <v>806</v>
      </c>
      <c r="B40" s="102" t="str">
        <f>'Orçamento Planilha'!D586</f>
        <v>ACESSIBILIDADE</v>
      </c>
      <c r="C40" s="104">
        <f>'Orçamento Planilha'!L586</f>
        <v>509280.60730000003</v>
      </c>
      <c r="D40" s="104">
        <f>'Orçamento Planilha'!M586</f>
        <v>18082.755300000001</v>
      </c>
      <c r="E40" s="86"/>
      <c r="F40" s="86"/>
      <c r="G40" s="86"/>
      <c r="H40" s="86"/>
      <c r="I40" s="86"/>
      <c r="J40" s="86"/>
      <c r="K40" s="81">
        <v>0.05</v>
      </c>
      <c r="L40" s="81">
        <f>K40</f>
        <v>0.05</v>
      </c>
      <c r="M40" s="81">
        <v>0.05</v>
      </c>
      <c r="N40" s="81">
        <f>M40</f>
        <v>0.05</v>
      </c>
      <c r="O40" s="81">
        <v>7.0000000000000007E-2</v>
      </c>
      <c r="P40" s="81">
        <f>O40</f>
        <v>7.0000000000000007E-2</v>
      </c>
      <c r="Q40" s="81">
        <v>0.08</v>
      </c>
      <c r="R40" s="81">
        <f>Q40</f>
        <v>0.08</v>
      </c>
      <c r="S40" s="81">
        <v>0.12</v>
      </c>
      <c r="T40" s="81">
        <f>S40</f>
        <v>0.12</v>
      </c>
      <c r="U40" s="81">
        <v>0.15</v>
      </c>
      <c r="V40" s="81">
        <f>U40</f>
        <v>0.15</v>
      </c>
      <c r="W40" s="81">
        <v>0.2</v>
      </c>
      <c r="X40" s="81">
        <f>W40</f>
        <v>0.2</v>
      </c>
      <c r="Y40" s="81">
        <v>0.16</v>
      </c>
      <c r="Z40" s="81">
        <f>Y40</f>
        <v>0.16</v>
      </c>
      <c r="AA40" s="81">
        <v>0.12</v>
      </c>
      <c r="AB40" s="81">
        <f>AA40</f>
        <v>0.12</v>
      </c>
      <c r="AC40" s="83">
        <f t="shared" ref="AC40" si="276">SUM(E40:AB40)/2</f>
        <v>1</v>
      </c>
    </row>
    <row r="41" spans="1:29" ht="15" x14ac:dyDescent="0.25">
      <c r="A41" s="102"/>
      <c r="B41" s="102"/>
      <c r="C41" s="104"/>
      <c r="D41" s="104"/>
      <c r="E41" s="84"/>
      <c r="F41" s="84"/>
      <c r="G41" s="84"/>
      <c r="H41" s="84"/>
      <c r="I41" s="84"/>
      <c r="J41" s="84"/>
      <c r="K41" s="84">
        <f>$C$40*K40</f>
        <v>25464.030365000002</v>
      </c>
      <c r="L41" s="84">
        <f>$D$40*L40</f>
        <v>904.13776500000006</v>
      </c>
      <c r="M41" s="84">
        <f t="shared" ref="M41" si="277">$C$40*M40</f>
        <v>25464.030365000002</v>
      </c>
      <c r="N41" s="84">
        <f t="shared" ref="N41" si="278">$D$40*N40</f>
        <v>904.13776500000006</v>
      </c>
      <c r="O41" s="84">
        <f t="shared" ref="O41" si="279">$C$40*O40</f>
        <v>35649.642511000005</v>
      </c>
      <c r="P41" s="84">
        <f t="shared" ref="P41" si="280">$D$40*P40</f>
        <v>1265.7928710000001</v>
      </c>
      <c r="Q41" s="84">
        <f t="shared" ref="Q41" si="281">$C$40*Q40</f>
        <v>40742.448584000005</v>
      </c>
      <c r="R41" s="84">
        <f t="shared" ref="R41" si="282">$D$40*R40</f>
        <v>1446.6204240000002</v>
      </c>
      <c r="S41" s="84">
        <f t="shared" ref="S41" si="283">$C$40*S40</f>
        <v>61113.672876000004</v>
      </c>
      <c r="T41" s="84">
        <f t="shared" ref="T41" si="284">$D$40*T40</f>
        <v>2169.930636</v>
      </c>
      <c r="U41" s="84">
        <f t="shared" ref="U41" si="285">$C$40*U40</f>
        <v>76392.091094999996</v>
      </c>
      <c r="V41" s="84">
        <f t="shared" ref="V41" si="286">$D$40*V40</f>
        <v>2712.4132949999998</v>
      </c>
      <c r="W41" s="84">
        <f t="shared" ref="W41" si="287">$C$40*W40</f>
        <v>101856.12146000001</v>
      </c>
      <c r="X41" s="84">
        <f t="shared" ref="X41" si="288">$D$40*X40</f>
        <v>3616.5510600000002</v>
      </c>
      <c r="Y41" s="84">
        <f t="shared" ref="Y41" si="289">$C$40*Y40</f>
        <v>81484.89716800001</v>
      </c>
      <c r="Z41" s="84">
        <f t="shared" ref="Z41" si="290">$D$40*Z40</f>
        <v>2893.2408480000004</v>
      </c>
      <c r="AA41" s="84">
        <f t="shared" ref="AA41" si="291">$C$40*AA40</f>
        <v>61113.672876000004</v>
      </c>
      <c r="AB41" s="84">
        <f t="shared" ref="AB41" si="292">$D$40*AB40</f>
        <v>2169.930636</v>
      </c>
      <c r="AC41" s="85">
        <f>SUM(E41:AB41)-C40-D40</f>
        <v>-4.0017766878008842E-11</v>
      </c>
    </row>
    <row r="42" spans="1:29" ht="15" x14ac:dyDescent="0.25">
      <c r="A42" s="127">
        <f>C42+D42</f>
        <v>22998999.999299999</v>
      </c>
      <c r="B42" s="128"/>
      <c r="C42" s="105">
        <f>C6+C8+C10+C12+C14+C26</f>
        <v>18605569.1285</v>
      </c>
      <c r="D42" s="105">
        <f>D6+D8+D10+D12+D14+D26</f>
        <v>4393430.8707999997</v>
      </c>
      <c r="E42" s="89">
        <f t="shared" ref="E42:AB42" si="293">E7+E9+E11+E13+E29+E31+E41+E33+E35+E37+E39+E17+E19+E21+E23+E25</f>
        <v>485220.86341056996</v>
      </c>
      <c r="F42" s="89">
        <f t="shared" si="293"/>
        <v>421176.04302742996</v>
      </c>
      <c r="G42" s="89">
        <f t="shared" si="293"/>
        <v>927071.54418676009</v>
      </c>
      <c r="H42" s="89">
        <f t="shared" si="293"/>
        <v>442053.13525224006</v>
      </c>
      <c r="I42" s="89">
        <f t="shared" si="293"/>
        <v>1430487.3618762698</v>
      </c>
      <c r="J42" s="89">
        <f t="shared" si="293"/>
        <v>342686.69859673001</v>
      </c>
      <c r="K42" s="89">
        <f t="shared" si="293"/>
        <v>1987440.3834303003</v>
      </c>
      <c r="L42" s="89">
        <f t="shared" si="293"/>
        <v>391802.89610970009</v>
      </c>
      <c r="M42" s="89">
        <f t="shared" si="293"/>
        <v>2224442.5306591201</v>
      </c>
      <c r="N42" s="89">
        <f t="shared" si="293"/>
        <v>437721.88360888005</v>
      </c>
      <c r="O42" s="89">
        <f t="shared" si="293"/>
        <v>2590868.7664928297</v>
      </c>
      <c r="P42" s="89">
        <f t="shared" si="293"/>
        <v>511398.32447017008</v>
      </c>
      <c r="Q42" s="89">
        <f t="shared" si="293"/>
        <v>2655635.9658061797</v>
      </c>
      <c r="R42" s="89">
        <f t="shared" si="293"/>
        <v>525291.71260982007</v>
      </c>
      <c r="S42" s="89">
        <f t="shared" si="293"/>
        <v>1729363.0968500499</v>
      </c>
      <c r="T42" s="89">
        <f t="shared" si="293"/>
        <v>351182.35892094998</v>
      </c>
      <c r="U42" s="89">
        <f t="shared" si="293"/>
        <v>1212547.9430818299</v>
      </c>
      <c r="V42" s="89">
        <f t="shared" si="293"/>
        <v>255076.23792516999</v>
      </c>
      <c r="W42" s="89">
        <f t="shared" si="293"/>
        <v>1536053.0095831503</v>
      </c>
      <c r="X42" s="89">
        <f t="shared" si="293"/>
        <v>324455.20987185015</v>
      </c>
      <c r="Y42" s="89">
        <f t="shared" si="293"/>
        <v>1040202.6851445499</v>
      </c>
      <c r="Z42" s="89">
        <f t="shared" si="293"/>
        <v>223021.31564845002</v>
      </c>
      <c r="AA42" s="89">
        <f t="shared" si="293"/>
        <v>786234.97797838994</v>
      </c>
      <c r="AB42" s="89">
        <f t="shared" si="293"/>
        <v>167565.05475861003</v>
      </c>
      <c r="AC42" s="78"/>
    </row>
    <row r="43" spans="1:29" ht="15" x14ac:dyDescent="0.25">
      <c r="A43" s="128"/>
      <c r="B43" s="128"/>
      <c r="C43" s="124"/>
      <c r="D43" s="124"/>
      <c r="E43" s="89">
        <f>E42</f>
        <v>485220.86341056996</v>
      </c>
      <c r="F43" s="89">
        <f>E43+F42</f>
        <v>906396.90643799992</v>
      </c>
      <c r="G43" s="89">
        <f t="shared" ref="G43:AB43" si="294">F43+G42</f>
        <v>1833468.45062476</v>
      </c>
      <c r="H43" s="89">
        <f t="shared" si="294"/>
        <v>2275521.5858769999</v>
      </c>
      <c r="I43" s="89">
        <f t="shared" si="294"/>
        <v>3706008.9477532697</v>
      </c>
      <c r="J43" s="89">
        <f t="shared" si="294"/>
        <v>4048695.6463499996</v>
      </c>
      <c r="K43" s="89">
        <f t="shared" si="294"/>
        <v>6036136.0297803003</v>
      </c>
      <c r="L43" s="89">
        <f t="shared" si="294"/>
        <v>6427938.9258900005</v>
      </c>
      <c r="M43" s="89">
        <f t="shared" si="294"/>
        <v>8652381.4565491211</v>
      </c>
      <c r="N43" s="89">
        <f t="shared" si="294"/>
        <v>9090103.3401580006</v>
      </c>
      <c r="O43" s="89">
        <f t="shared" si="294"/>
        <v>11680972.106650829</v>
      </c>
      <c r="P43" s="89">
        <f t="shared" si="294"/>
        <v>12192370.431120999</v>
      </c>
      <c r="Q43" s="89">
        <f t="shared" si="294"/>
        <v>14848006.396927178</v>
      </c>
      <c r="R43" s="89">
        <f t="shared" si="294"/>
        <v>15373298.109536998</v>
      </c>
      <c r="S43" s="89">
        <f t="shared" si="294"/>
        <v>17102661.206387047</v>
      </c>
      <c r="T43" s="89">
        <f t="shared" si="294"/>
        <v>17453843.565307997</v>
      </c>
      <c r="U43" s="89">
        <f t="shared" si="294"/>
        <v>18666391.508389827</v>
      </c>
      <c r="V43" s="89">
        <f t="shared" si="294"/>
        <v>18921467.746314995</v>
      </c>
      <c r="W43" s="89">
        <f t="shared" si="294"/>
        <v>20457520.755898144</v>
      </c>
      <c r="X43" s="89">
        <f t="shared" si="294"/>
        <v>20781975.965769995</v>
      </c>
      <c r="Y43" s="89">
        <f t="shared" si="294"/>
        <v>21822178.650914546</v>
      </c>
      <c r="Z43" s="89">
        <f t="shared" si="294"/>
        <v>22045199.966562998</v>
      </c>
      <c r="AA43" s="89">
        <f t="shared" si="294"/>
        <v>22831434.944541387</v>
      </c>
      <c r="AB43" s="89">
        <f t="shared" si="294"/>
        <v>22998999.999299996</v>
      </c>
      <c r="AC43" s="78"/>
    </row>
    <row r="44" spans="1:29" ht="15" x14ac:dyDescent="0.25">
      <c r="A44" s="128"/>
      <c r="B44" s="128"/>
      <c r="C44" s="124"/>
      <c r="D44" s="124"/>
      <c r="E44" s="90">
        <f>E42/$A$42</f>
        <v>2.1097476560952136E-2</v>
      </c>
      <c r="F44" s="90">
        <f t="shared" ref="F44:AB44" si="295">F42/$A$42</f>
        <v>1.8312798079927341E-2</v>
      </c>
      <c r="G44" s="90">
        <f t="shared" si="295"/>
        <v>4.0309211018521522E-2</v>
      </c>
      <c r="H44" s="90">
        <f t="shared" si="295"/>
        <v>1.9220537208821883E-2</v>
      </c>
      <c r="I44" s="90">
        <f t="shared" si="295"/>
        <v>6.2197806944641436E-2</v>
      </c>
      <c r="J44" s="90">
        <f t="shared" si="295"/>
        <v>1.4900069507681206E-2</v>
      </c>
      <c r="K44" s="90">
        <f t="shared" si="295"/>
        <v>8.6414208595625472E-2</v>
      </c>
      <c r="L44" s="90">
        <f t="shared" si="295"/>
        <v>1.7035649207427499E-2</v>
      </c>
      <c r="M44" s="90">
        <f t="shared" si="295"/>
        <v>9.671909781846269E-2</v>
      </c>
      <c r="N44" s="90">
        <f t="shared" si="295"/>
        <v>1.9032213731997157E-2</v>
      </c>
      <c r="O44" s="90">
        <f t="shared" si="295"/>
        <v>0.11265136599729056</v>
      </c>
      <c r="P44" s="90">
        <f t="shared" si="295"/>
        <v>2.2235676528794081E-2</v>
      </c>
      <c r="Q44" s="90">
        <f t="shared" si="295"/>
        <v>0.11546745362350568</v>
      </c>
      <c r="R44" s="90">
        <f t="shared" si="295"/>
        <v>2.2839763147345881E-2</v>
      </c>
      <c r="S44" s="90">
        <f t="shared" si="295"/>
        <v>7.51929691248613E-2</v>
      </c>
      <c r="T44" s="90">
        <f t="shared" si="295"/>
        <v>1.5269462104075768E-2</v>
      </c>
      <c r="U44" s="90">
        <f t="shared" si="295"/>
        <v>5.2721768038555383E-2</v>
      </c>
      <c r="V44" s="90">
        <f t="shared" si="295"/>
        <v>1.1090753421145854E-2</v>
      </c>
      <c r="W44" s="90">
        <f t="shared" si="295"/>
        <v>6.6787817280312259E-2</v>
      </c>
      <c r="X44" s="90">
        <f t="shared" si="295"/>
        <v>1.4107361619275852E-2</v>
      </c>
      <c r="Y44" s="90">
        <f t="shared" si="295"/>
        <v>4.5228170145493705E-2</v>
      </c>
      <c r="Z44" s="90">
        <f t="shared" si="295"/>
        <v>9.6970005502516592E-3</v>
      </c>
      <c r="AA44" s="90">
        <f t="shared" si="295"/>
        <v>3.4185615809483885E-2</v>
      </c>
      <c r="AB44" s="90">
        <f t="shared" si="295"/>
        <v>7.2857539355498093E-3</v>
      </c>
      <c r="AC44" s="78"/>
    </row>
    <row r="45" spans="1:29" ht="15" x14ac:dyDescent="0.25">
      <c r="A45" s="128"/>
      <c r="B45" s="128"/>
      <c r="C45" s="106"/>
      <c r="D45" s="106"/>
      <c r="E45" s="90">
        <f>E44</f>
        <v>2.1097476560952136E-2</v>
      </c>
      <c r="F45" s="90">
        <f>E45+F44</f>
        <v>3.9410274640879477E-2</v>
      </c>
      <c r="G45" s="90">
        <f t="shared" ref="G45:AB45" si="296">F45+G44</f>
        <v>7.9719485659400999E-2</v>
      </c>
      <c r="H45" s="90">
        <f t="shared" si="296"/>
        <v>9.8940022868222885E-2</v>
      </c>
      <c r="I45" s="90">
        <f t="shared" si="296"/>
        <v>0.16113782981286431</v>
      </c>
      <c r="J45" s="90">
        <f t="shared" si="296"/>
        <v>0.17603789932054553</v>
      </c>
      <c r="K45" s="90">
        <f t="shared" si="296"/>
        <v>0.26245210791617102</v>
      </c>
      <c r="L45" s="90">
        <f t="shared" si="296"/>
        <v>0.27948775712359852</v>
      </c>
      <c r="M45" s="90">
        <f t="shared" si="296"/>
        <v>0.37620685494206119</v>
      </c>
      <c r="N45" s="90">
        <f t="shared" si="296"/>
        <v>0.39523906867405834</v>
      </c>
      <c r="O45" s="90">
        <f t="shared" si="296"/>
        <v>0.50789043467134887</v>
      </c>
      <c r="P45" s="90">
        <f t="shared" si="296"/>
        <v>0.53012611120014297</v>
      </c>
      <c r="Q45" s="90">
        <f t="shared" si="296"/>
        <v>0.6455935648236486</v>
      </c>
      <c r="R45" s="90">
        <f t="shared" si="296"/>
        <v>0.66843332797099453</v>
      </c>
      <c r="S45" s="90">
        <f t="shared" si="296"/>
        <v>0.74362629709585581</v>
      </c>
      <c r="T45" s="90">
        <f t="shared" si="296"/>
        <v>0.75889575919993157</v>
      </c>
      <c r="U45" s="90">
        <f t="shared" si="296"/>
        <v>0.8116175272384869</v>
      </c>
      <c r="V45" s="90">
        <f t="shared" si="296"/>
        <v>0.82270828065963275</v>
      </c>
      <c r="W45" s="90">
        <f t="shared" si="296"/>
        <v>0.889496097939945</v>
      </c>
      <c r="X45" s="90">
        <f t="shared" si="296"/>
        <v>0.90360345955922083</v>
      </c>
      <c r="Y45" s="90">
        <f t="shared" si="296"/>
        <v>0.94883162970471457</v>
      </c>
      <c r="Z45" s="90">
        <f t="shared" si="296"/>
        <v>0.95852863025496626</v>
      </c>
      <c r="AA45" s="90">
        <f t="shared" si="296"/>
        <v>0.99271424606445013</v>
      </c>
      <c r="AB45" s="90">
        <f t="shared" si="296"/>
        <v>0.99999999999999989</v>
      </c>
      <c r="AC45" s="78"/>
    </row>
  </sheetData>
  <mergeCells count="101">
    <mergeCell ref="Y5:Z5"/>
    <mergeCell ref="AA5:AB5"/>
    <mergeCell ref="E1:J1"/>
    <mergeCell ref="K1:P1"/>
    <mergeCell ref="Q1:V1"/>
    <mergeCell ref="W1:AB1"/>
    <mergeCell ref="E2:J3"/>
    <mergeCell ref="K2:P3"/>
    <mergeCell ref="Q2:V3"/>
    <mergeCell ref="W2:AB3"/>
    <mergeCell ref="O5:P5"/>
    <mergeCell ref="Q5:R5"/>
    <mergeCell ref="S5:T5"/>
    <mergeCell ref="U5:V5"/>
    <mergeCell ref="W5:X5"/>
    <mergeCell ref="E5:F5"/>
    <mergeCell ref="G5:H5"/>
    <mergeCell ref="I5:J5"/>
    <mergeCell ref="K5:L5"/>
    <mergeCell ref="M5:N5"/>
    <mergeCell ref="C40:C41"/>
    <mergeCell ref="C1:D1"/>
    <mergeCell ref="C2:C5"/>
    <mergeCell ref="D2:D5"/>
    <mergeCell ref="D42:D45"/>
    <mergeCell ref="C42:C45"/>
    <mergeCell ref="C30:C31"/>
    <mergeCell ref="C32:C33"/>
    <mergeCell ref="C34:C35"/>
    <mergeCell ref="C36:C37"/>
    <mergeCell ref="C38:C39"/>
    <mergeCell ref="C14:C15"/>
    <mergeCell ref="C16:C17"/>
    <mergeCell ref="C18:C19"/>
    <mergeCell ref="C20:C21"/>
    <mergeCell ref="C22:C23"/>
    <mergeCell ref="B36:B37"/>
    <mergeCell ref="A36:A37"/>
    <mergeCell ref="B32:B33"/>
    <mergeCell ref="B34:B35"/>
    <mergeCell ref="A32:A33"/>
    <mergeCell ref="A34:A35"/>
    <mergeCell ref="A24:A25"/>
    <mergeCell ref="B24:B25"/>
    <mergeCell ref="A28:A29"/>
    <mergeCell ref="B28:B29"/>
    <mergeCell ref="D20:D21"/>
    <mergeCell ref="D22:D23"/>
    <mergeCell ref="D24:D25"/>
    <mergeCell ref="C24:C25"/>
    <mergeCell ref="C26:C27"/>
    <mergeCell ref="C28:C29"/>
    <mergeCell ref="D40:D41"/>
    <mergeCell ref="A42:B45"/>
    <mergeCell ref="D28:D29"/>
    <mergeCell ref="A30:A31"/>
    <mergeCell ref="B30:B31"/>
    <mergeCell ref="D30:D31"/>
    <mergeCell ref="A40:A41"/>
    <mergeCell ref="B40:B41"/>
    <mergeCell ref="A38:A39"/>
    <mergeCell ref="B38:B39"/>
    <mergeCell ref="D32:D33"/>
    <mergeCell ref="D34:D35"/>
    <mergeCell ref="D36:D37"/>
    <mergeCell ref="D38:D39"/>
    <mergeCell ref="A14:A15"/>
    <mergeCell ref="B14:B15"/>
    <mergeCell ref="D14:D15"/>
    <mergeCell ref="A26:A27"/>
    <mergeCell ref="B26:B27"/>
    <mergeCell ref="D26:D27"/>
    <mergeCell ref="A16:A17"/>
    <mergeCell ref="B16:B17"/>
    <mergeCell ref="B18:B19"/>
    <mergeCell ref="B20:B21"/>
    <mergeCell ref="D16:D17"/>
    <mergeCell ref="D18:D19"/>
    <mergeCell ref="A18:A19"/>
    <mergeCell ref="A20:A21"/>
    <mergeCell ref="A22:A23"/>
    <mergeCell ref="B22:B23"/>
    <mergeCell ref="A10:A11"/>
    <mergeCell ref="B10:B11"/>
    <mergeCell ref="D10:D11"/>
    <mergeCell ref="A12:A13"/>
    <mergeCell ref="B12:B13"/>
    <mergeCell ref="D12:D13"/>
    <mergeCell ref="C10:C11"/>
    <mergeCell ref="C12:C13"/>
    <mergeCell ref="A6:A7"/>
    <mergeCell ref="B6:B7"/>
    <mergeCell ref="D6:D7"/>
    <mergeCell ref="A8:A9"/>
    <mergeCell ref="B8:B9"/>
    <mergeCell ref="D8:D9"/>
    <mergeCell ref="C6:C7"/>
    <mergeCell ref="C8:C9"/>
    <mergeCell ref="A1:B1"/>
    <mergeCell ref="A2:A3"/>
    <mergeCell ref="B2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Width="0" orientation="landscape" r:id="rId1"/>
  <colBreaks count="2" manualBreakCount="2">
    <brk id="10" max="44" man="1"/>
    <brk id="16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Orçamento Planilha</vt:lpstr>
      <vt:lpstr>CRONOGRAMA</vt:lpstr>
      <vt:lpstr>CRONOGRAMA!Area_de_impressao</vt:lpstr>
      <vt:lpstr>'Orçamento Planilha'!Area_de_impressao</vt:lpstr>
      <vt:lpstr>CRONOGRAMA!JR_PAGE_ANCHOR_0_1</vt:lpstr>
      <vt:lpstr>CRONOGRAMA!Titulos_de_impressao</vt:lpstr>
      <vt:lpstr>'Orçamento Planilha'!Titulos_de_impressao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</dc:creator>
  <cp:lastModifiedBy>Yuri Balbino</cp:lastModifiedBy>
  <cp:lastPrinted>2024-05-27T17:44:43Z</cp:lastPrinted>
  <dcterms:created xsi:type="dcterms:W3CDTF">2024-05-09T14:43:09Z</dcterms:created>
  <dcterms:modified xsi:type="dcterms:W3CDTF">2024-05-27T17:44:44Z</dcterms:modified>
</cp:coreProperties>
</file>